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tefano\Desktop\capes print\editais\"/>
    </mc:Choice>
  </mc:AlternateContent>
  <xr:revisionPtr revIDLastSave="0" documentId="8_{105BB048-8244-4541-B836-8F405C66D8C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Nome do Projeto" sheetId="8" state="hidden" r:id="rId1"/>
    <sheet name="Bolsas" sheetId="2" r:id="rId2"/>
    <sheet name="Manutenção" sheetId="4" state="hidden" r:id="rId3"/>
    <sheet name="CONSOLIDAÇÃO" sheetId="7" state="hidden" r:id="rId4"/>
    <sheet name="Controles" sheetId="1" state="hidden" r:id="rId5"/>
  </sheets>
  <definedNames>
    <definedName name="_xlnm._FilterDatabase" localSheetId="3" hidden="1">CONSOLIDAÇÃO!$K$3:$K$3</definedName>
    <definedName name="_xlnm._FilterDatabase" localSheetId="4" hidden="1">Controles!$W$3:$AB$1048574</definedName>
    <definedName name="_xlnm.Print_Area" localSheetId="3">CONSOLIDAÇÃO!$A$1:$H$29</definedName>
    <definedName name="_xlnm.Print_Area" localSheetId="4">Controles!#REF!</definedName>
    <definedName name="controlemodalidades">Controles!$A$7:$A$14</definedName>
    <definedName name="coordenadores">Controles!$W$4:$W$34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2" l="1"/>
  <c r="Y16" i="2" l="1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28" i="2"/>
  <c r="F28" i="2"/>
  <c r="C29" i="2"/>
  <c r="F29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C43" i="2"/>
  <c r="F43" i="2"/>
  <c r="C44" i="2"/>
  <c r="F44" i="2"/>
  <c r="C45" i="2"/>
  <c r="F45" i="2"/>
  <c r="C46" i="2"/>
  <c r="F46" i="2"/>
  <c r="C47" i="2"/>
  <c r="F47" i="2"/>
  <c r="C48" i="2"/>
  <c r="F48" i="2"/>
  <c r="C49" i="2"/>
  <c r="F49" i="2"/>
  <c r="C50" i="2"/>
  <c r="F50" i="2"/>
  <c r="E10" i="2" l="1"/>
  <c r="E8" i="2"/>
  <c r="I16" i="2" l="1"/>
  <c r="J16" i="2"/>
  <c r="K16" i="2"/>
  <c r="I17" i="2"/>
  <c r="L17" i="2" s="1"/>
  <c r="J17" i="2"/>
  <c r="K17" i="2"/>
  <c r="I18" i="2"/>
  <c r="J18" i="2"/>
  <c r="K18" i="2"/>
  <c r="I19" i="2"/>
  <c r="O19" i="2" s="1"/>
  <c r="J19" i="2"/>
  <c r="K19" i="2"/>
  <c r="I20" i="2"/>
  <c r="J20" i="2"/>
  <c r="K20" i="2"/>
  <c r="I21" i="2"/>
  <c r="L21" i="2" s="1"/>
  <c r="J21" i="2"/>
  <c r="K21" i="2"/>
  <c r="I22" i="2"/>
  <c r="J22" i="2"/>
  <c r="K22" i="2"/>
  <c r="I23" i="2"/>
  <c r="O23" i="2" s="1"/>
  <c r="J23" i="2"/>
  <c r="K23" i="2"/>
  <c r="I24" i="2"/>
  <c r="J24" i="2"/>
  <c r="K24" i="2"/>
  <c r="I25" i="2"/>
  <c r="L25" i="2" s="1"/>
  <c r="J25" i="2"/>
  <c r="K25" i="2"/>
  <c r="I26" i="2"/>
  <c r="N26" i="2" s="1"/>
  <c r="J26" i="2"/>
  <c r="K26" i="2"/>
  <c r="I27" i="2"/>
  <c r="P27" i="2" s="1"/>
  <c r="J27" i="2"/>
  <c r="K27" i="2"/>
  <c r="I28" i="2"/>
  <c r="N28" i="2" s="1"/>
  <c r="J28" i="2"/>
  <c r="K28" i="2"/>
  <c r="I29" i="2"/>
  <c r="J29" i="2"/>
  <c r="K29" i="2"/>
  <c r="I30" i="2"/>
  <c r="N30" i="2" s="1"/>
  <c r="J30" i="2"/>
  <c r="K30" i="2"/>
  <c r="I31" i="2"/>
  <c r="P31" i="2" s="1"/>
  <c r="J31" i="2"/>
  <c r="K31" i="2"/>
  <c r="I32" i="2"/>
  <c r="N32" i="2" s="1"/>
  <c r="J32" i="2"/>
  <c r="K32" i="2"/>
  <c r="I33" i="2"/>
  <c r="L33" i="2" s="1"/>
  <c r="J33" i="2"/>
  <c r="K33" i="2"/>
  <c r="I34" i="2"/>
  <c r="M34" i="2" s="1"/>
  <c r="Q34" i="2" s="1"/>
  <c r="R34" i="2" s="1"/>
  <c r="J34" i="2"/>
  <c r="K34" i="2"/>
  <c r="I35" i="2"/>
  <c r="J35" i="2"/>
  <c r="K35" i="2"/>
  <c r="I36" i="2"/>
  <c r="O36" i="2" s="1"/>
  <c r="J36" i="2"/>
  <c r="K36" i="2"/>
  <c r="I37" i="2"/>
  <c r="L37" i="2" s="1"/>
  <c r="J37" i="2"/>
  <c r="K37" i="2"/>
  <c r="I38" i="2"/>
  <c r="O38" i="2" s="1"/>
  <c r="J38" i="2"/>
  <c r="K38" i="2"/>
  <c r="I39" i="2"/>
  <c r="L39" i="2" s="1"/>
  <c r="J39" i="2"/>
  <c r="K39" i="2"/>
  <c r="I40" i="2"/>
  <c r="O40" i="2" s="1"/>
  <c r="J40" i="2"/>
  <c r="K40" i="2"/>
  <c r="I41" i="2"/>
  <c r="O41" i="2" s="1"/>
  <c r="J41" i="2"/>
  <c r="K41" i="2"/>
  <c r="I42" i="2"/>
  <c r="J42" i="2"/>
  <c r="K42" i="2"/>
  <c r="I43" i="2"/>
  <c r="J43" i="2"/>
  <c r="K43" i="2"/>
  <c r="I44" i="2"/>
  <c r="O44" i="2" s="1"/>
  <c r="J44" i="2"/>
  <c r="K44" i="2"/>
  <c r="I45" i="2"/>
  <c r="O45" i="2" s="1"/>
  <c r="J45" i="2"/>
  <c r="K45" i="2"/>
  <c r="I46" i="2"/>
  <c r="M46" i="2" s="1"/>
  <c r="J46" i="2"/>
  <c r="K46" i="2"/>
  <c r="I47" i="2"/>
  <c r="P47" i="2" s="1"/>
  <c r="J47" i="2"/>
  <c r="K47" i="2"/>
  <c r="I48" i="2"/>
  <c r="O48" i="2" s="1"/>
  <c r="J48" i="2"/>
  <c r="K48" i="2"/>
  <c r="I49" i="2"/>
  <c r="L49" i="2" s="1"/>
  <c r="J49" i="2"/>
  <c r="K49" i="2"/>
  <c r="I50" i="2"/>
  <c r="O50" i="2" s="1"/>
  <c r="J50" i="2"/>
  <c r="K50" i="2"/>
  <c r="M38" i="2"/>
  <c r="AD17" i="2"/>
  <c r="F15" i="2"/>
  <c r="C15" i="2"/>
  <c r="M50" i="2" l="1"/>
  <c r="Q50" i="2" s="1"/>
  <c r="R50" i="2" s="1"/>
  <c r="M48" i="2"/>
  <c r="N27" i="2"/>
  <c r="N50" i="2"/>
  <c r="P45" i="2"/>
  <c r="L27" i="2"/>
  <c r="M44" i="2"/>
  <c r="P41" i="2"/>
  <c r="N41" i="2"/>
  <c r="N45" i="2"/>
  <c r="O27" i="2"/>
  <c r="P23" i="2"/>
  <c r="P43" i="2"/>
  <c r="N43" i="2"/>
  <c r="O29" i="2"/>
  <c r="P29" i="2"/>
  <c r="O42" i="2"/>
  <c r="N42" i="2"/>
  <c r="O47" i="2"/>
  <c r="N47" i="2"/>
  <c r="P35" i="2"/>
  <c r="N35" i="2"/>
  <c r="O46" i="2"/>
  <c r="N46" i="2"/>
  <c r="O34" i="2"/>
  <c r="N34" i="2"/>
  <c r="M42" i="2"/>
  <c r="Q42" i="2" s="1"/>
  <c r="R42" i="2" s="1"/>
  <c r="M40" i="2"/>
  <c r="N38" i="2"/>
  <c r="N31" i="2"/>
  <c r="N29" i="2"/>
  <c r="P19" i="2"/>
  <c r="P50" i="2"/>
  <c r="L43" i="2"/>
  <c r="P42" i="2"/>
  <c r="O35" i="2"/>
  <c r="L34" i="2"/>
  <c r="L31" i="2"/>
  <c r="N19" i="2"/>
  <c r="L50" i="2"/>
  <c r="L46" i="2"/>
  <c r="O43" i="2"/>
  <c r="L42" i="2"/>
  <c r="L38" i="2"/>
  <c r="L35" i="2"/>
  <c r="P34" i="2"/>
  <c r="O31" i="2"/>
  <c r="N23" i="2"/>
  <c r="N39" i="2"/>
  <c r="N33" i="2"/>
  <c r="M36" i="2"/>
  <c r="O49" i="2"/>
  <c r="L47" i="2"/>
  <c r="L45" i="2"/>
  <c r="P44" i="2"/>
  <c r="L41" i="2"/>
  <c r="O39" i="2"/>
  <c r="O37" i="2"/>
  <c r="O33" i="2"/>
  <c r="L29" i="2"/>
  <c r="O25" i="2"/>
  <c r="L23" i="2"/>
  <c r="O21" i="2"/>
  <c r="L19" i="2"/>
  <c r="O17" i="2"/>
  <c r="N37" i="2"/>
  <c r="N25" i="2"/>
  <c r="N21" i="2"/>
  <c r="N17" i="2"/>
  <c r="P49" i="2"/>
  <c r="P39" i="2"/>
  <c r="P37" i="2"/>
  <c r="P33" i="2"/>
  <c r="P25" i="2"/>
  <c r="P21" i="2"/>
  <c r="P17" i="2"/>
  <c r="N49" i="2"/>
  <c r="P36" i="2"/>
  <c r="M49" i="2"/>
  <c r="M39" i="2"/>
  <c r="M27" i="2"/>
  <c r="Q49" i="2"/>
  <c r="R49" i="2" s="1"/>
  <c r="M47" i="2"/>
  <c r="Q39" i="2"/>
  <c r="M37" i="2"/>
  <c r="M35" i="2"/>
  <c r="M33" i="2"/>
  <c r="M28" i="2"/>
  <c r="Q27" i="2"/>
  <c r="R27" i="2" s="1"/>
  <c r="M25" i="2"/>
  <c r="M21" i="2"/>
  <c r="M17" i="2"/>
  <c r="Q37" i="2"/>
  <c r="R37" i="2" s="1"/>
  <c r="Q35" i="2"/>
  <c r="Q33" i="2"/>
  <c r="R33" i="2" s="1"/>
  <c r="M31" i="2"/>
  <c r="Q25" i="2"/>
  <c r="R25" i="2" s="1"/>
  <c r="Q21" i="2"/>
  <c r="R21" i="2" s="1"/>
  <c r="Q17" i="2"/>
  <c r="R17" i="2" s="1"/>
  <c r="M45" i="2"/>
  <c r="M43" i="2"/>
  <c r="M41" i="2"/>
  <c r="Q41" i="2" s="1"/>
  <c r="R41" i="2" s="1"/>
  <c r="M32" i="2"/>
  <c r="M29" i="2"/>
  <c r="Q29" i="2" s="1"/>
  <c r="R29" i="2" s="1"/>
  <c r="M23" i="2"/>
  <c r="Q23" i="2" s="1"/>
  <c r="R23" i="2" s="1"/>
  <c r="M19" i="2"/>
  <c r="Q19" i="2" s="1"/>
  <c r="R19" i="2" s="1"/>
  <c r="L30" i="2"/>
  <c r="P30" i="2"/>
  <c r="O30" i="2"/>
  <c r="L26" i="2"/>
  <c r="P26" i="2"/>
  <c r="O26" i="2"/>
  <c r="L24" i="2"/>
  <c r="P24" i="2"/>
  <c r="O24" i="2"/>
  <c r="N24" i="2"/>
  <c r="L22" i="2"/>
  <c r="P22" i="2"/>
  <c r="O22" i="2"/>
  <c r="N22" i="2"/>
  <c r="L20" i="2"/>
  <c r="P20" i="2"/>
  <c r="O20" i="2"/>
  <c r="N20" i="2"/>
  <c r="L18" i="2"/>
  <c r="P18" i="2"/>
  <c r="O18" i="2"/>
  <c r="N18" i="2"/>
  <c r="L16" i="2"/>
  <c r="P16" i="2"/>
  <c r="O16" i="2"/>
  <c r="N16" i="2"/>
  <c r="N48" i="2"/>
  <c r="P46" i="2"/>
  <c r="Q46" i="2" s="1"/>
  <c r="R46" i="2" s="1"/>
  <c r="L44" i="2"/>
  <c r="N40" i="2"/>
  <c r="P38" i="2"/>
  <c r="Q38" i="2" s="1"/>
  <c r="R38" i="2" s="1"/>
  <c r="L36" i="2"/>
  <c r="L32" i="2"/>
  <c r="P32" i="2"/>
  <c r="O32" i="2"/>
  <c r="L28" i="2"/>
  <c r="P28" i="2"/>
  <c r="O28" i="2"/>
  <c r="P48" i="2"/>
  <c r="Q45" i="2"/>
  <c r="R45" i="2" s="1"/>
  <c r="P40" i="2"/>
  <c r="Q31" i="2"/>
  <c r="R31" i="2" s="1"/>
  <c r="L48" i="2"/>
  <c r="Q48" i="2" s="1"/>
  <c r="R48" i="2" s="1"/>
  <c r="Q47" i="2"/>
  <c r="R47" i="2" s="1"/>
  <c r="N44" i="2"/>
  <c r="L40" i="2"/>
  <c r="Q40" i="2" s="1"/>
  <c r="R40" i="2" s="1"/>
  <c r="N36" i="2"/>
  <c r="M30" i="2"/>
  <c r="M26" i="2"/>
  <c r="Q26" i="2" s="1"/>
  <c r="R26" i="2" s="1"/>
  <c r="M24" i="2"/>
  <c r="M22" i="2"/>
  <c r="M20" i="2"/>
  <c r="M18" i="2"/>
  <c r="M16" i="2"/>
  <c r="A1048574" i="1"/>
  <c r="A1048574" i="7"/>
  <c r="A1048574" i="4"/>
  <c r="A1048574" i="8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N16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U16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Q32" i="2" l="1"/>
  <c r="R32" i="2" s="1"/>
  <c r="Q44" i="2"/>
  <c r="R44" i="2" s="1"/>
  <c r="Q28" i="2"/>
  <c r="R28" i="2" s="1"/>
  <c r="Q30" i="2"/>
  <c r="R30" i="2" s="1"/>
  <c r="Q43" i="2"/>
  <c r="R43" i="2" s="1"/>
  <c r="Q16" i="2"/>
  <c r="R16" i="2" s="1"/>
  <c r="Q18" i="2"/>
  <c r="R18" i="2" s="1"/>
  <c r="Q22" i="2"/>
  <c r="R35" i="2"/>
  <c r="R39" i="2"/>
  <c r="Q36" i="2"/>
  <c r="R36" i="2" s="1"/>
  <c r="R22" i="2"/>
  <c r="Q24" i="2"/>
  <c r="R24" i="2" s="1"/>
  <c r="Q20" i="2"/>
  <c r="R20" i="2" s="1"/>
  <c r="AL9" i="2"/>
  <c r="AQ16" i="2" l="1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AN15" i="2"/>
  <c r="AH49" i="2" l="1"/>
  <c r="AL49" i="2"/>
  <c r="AG49" i="2"/>
  <c r="AK49" i="2"/>
  <c r="AF49" i="2"/>
  <c r="AJ49" i="2"/>
  <c r="AI49" i="2"/>
  <c r="AH45" i="2"/>
  <c r="AL45" i="2"/>
  <c r="AG45" i="2"/>
  <c r="AK45" i="2"/>
  <c r="AJ45" i="2"/>
  <c r="AI45" i="2"/>
  <c r="AF45" i="2"/>
  <c r="AH41" i="2"/>
  <c r="AL41" i="2"/>
  <c r="AG41" i="2"/>
  <c r="AK41" i="2"/>
  <c r="AF41" i="2"/>
  <c r="AJ41" i="2"/>
  <c r="AI41" i="2"/>
  <c r="AH37" i="2"/>
  <c r="AL37" i="2"/>
  <c r="AG37" i="2"/>
  <c r="AK37" i="2"/>
  <c r="AJ37" i="2"/>
  <c r="AI37" i="2"/>
  <c r="AF37" i="2"/>
  <c r="AH33" i="2"/>
  <c r="AL33" i="2"/>
  <c r="AG33" i="2"/>
  <c r="AK33" i="2"/>
  <c r="AF33" i="2"/>
  <c r="AJ33" i="2"/>
  <c r="AI33" i="2"/>
  <c r="AH29" i="2"/>
  <c r="AL29" i="2"/>
  <c r="AG29" i="2"/>
  <c r="AK29" i="2"/>
  <c r="AF29" i="2"/>
  <c r="AJ29" i="2"/>
  <c r="AI29" i="2"/>
  <c r="AH25" i="2"/>
  <c r="AL25" i="2"/>
  <c r="AG25" i="2"/>
  <c r="AK25" i="2"/>
  <c r="AF25" i="2"/>
  <c r="AJ25" i="2"/>
  <c r="AI25" i="2"/>
  <c r="AH21" i="2"/>
  <c r="AL21" i="2"/>
  <c r="AG21" i="2"/>
  <c r="AK21" i="2"/>
  <c r="AF21" i="2"/>
  <c r="AJ21" i="2"/>
  <c r="AI21" i="2"/>
  <c r="AI50" i="2"/>
  <c r="AH50" i="2"/>
  <c r="AL50" i="2"/>
  <c r="AG50" i="2"/>
  <c r="AF50" i="2"/>
  <c r="AK50" i="2"/>
  <c r="AJ50" i="2"/>
  <c r="AI46" i="2"/>
  <c r="AH46" i="2"/>
  <c r="AL46" i="2"/>
  <c r="AK46" i="2"/>
  <c r="AJ46" i="2"/>
  <c r="AG46" i="2"/>
  <c r="AF46" i="2"/>
  <c r="AI42" i="2"/>
  <c r="AH42" i="2"/>
  <c r="AL42" i="2"/>
  <c r="AG42" i="2"/>
  <c r="AF42" i="2"/>
  <c r="AK42" i="2"/>
  <c r="AJ42" i="2"/>
  <c r="AI38" i="2"/>
  <c r="AH38" i="2"/>
  <c r="AL38" i="2"/>
  <c r="AK38" i="2"/>
  <c r="AJ38" i="2"/>
  <c r="AG38" i="2"/>
  <c r="AF38" i="2"/>
  <c r="AI34" i="2"/>
  <c r="AH34" i="2"/>
  <c r="AL34" i="2"/>
  <c r="AG34" i="2"/>
  <c r="AF34" i="2"/>
  <c r="AK34" i="2"/>
  <c r="AJ34" i="2"/>
  <c r="AI30" i="2"/>
  <c r="AH30" i="2"/>
  <c r="AL30" i="2"/>
  <c r="AG30" i="2"/>
  <c r="AK30" i="2"/>
  <c r="AJ30" i="2"/>
  <c r="AF30" i="2"/>
  <c r="AI26" i="2"/>
  <c r="AH26" i="2"/>
  <c r="AL26" i="2"/>
  <c r="AG26" i="2"/>
  <c r="AK26" i="2"/>
  <c r="AJ26" i="2"/>
  <c r="AF26" i="2"/>
  <c r="AI22" i="2"/>
  <c r="AH22" i="2"/>
  <c r="AL22" i="2"/>
  <c r="AG22" i="2"/>
  <c r="AK22" i="2"/>
  <c r="AJ22" i="2"/>
  <c r="AF22" i="2"/>
  <c r="AI18" i="2"/>
  <c r="AH18" i="2"/>
  <c r="AL18" i="2"/>
  <c r="AG18" i="2"/>
  <c r="AK18" i="2"/>
  <c r="AF18" i="2"/>
  <c r="AJ18" i="2"/>
  <c r="AF47" i="2"/>
  <c r="AJ47" i="2"/>
  <c r="AI47" i="2"/>
  <c r="AL47" i="2"/>
  <c r="AK47" i="2"/>
  <c r="AH47" i="2"/>
  <c r="AG47" i="2"/>
  <c r="AF43" i="2"/>
  <c r="AJ43" i="2"/>
  <c r="AI43" i="2"/>
  <c r="AH43" i="2"/>
  <c r="AG43" i="2"/>
  <c r="AL43" i="2"/>
  <c r="AK43" i="2"/>
  <c r="AF39" i="2"/>
  <c r="AJ39" i="2"/>
  <c r="AI39" i="2"/>
  <c r="AL39" i="2"/>
  <c r="AK39" i="2"/>
  <c r="AH39" i="2"/>
  <c r="AG39" i="2"/>
  <c r="AF35" i="2"/>
  <c r="AJ35" i="2"/>
  <c r="AI35" i="2"/>
  <c r="AH35" i="2"/>
  <c r="AG35" i="2"/>
  <c r="AL35" i="2"/>
  <c r="AK35" i="2"/>
  <c r="AF31" i="2"/>
  <c r="AJ31" i="2"/>
  <c r="AI31" i="2"/>
  <c r="AH31" i="2"/>
  <c r="AL31" i="2"/>
  <c r="AK31" i="2"/>
  <c r="AG31" i="2"/>
  <c r="AF27" i="2"/>
  <c r="AJ27" i="2"/>
  <c r="AI27" i="2"/>
  <c r="AH27" i="2"/>
  <c r="AL27" i="2"/>
  <c r="AG27" i="2"/>
  <c r="AK27" i="2"/>
  <c r="AF23" i="2"/>
  <c r="AJ23" i="2"/>
  <c r="AI23" i="2"/>
  <c r="AH23" i="2"/>
  <c r="AL23" i="2"/>
  <c r="AK23" i="2"/>
  <c r="AG23" i="2"/>
  <c r="AF19" i="2"/>
  <c r="AJ19" i="2"/>
  <c r="AI19" i="2"/>
  <c r="AH19" i="2"/>
  <c r="AL19" i="2"/>
  <c r="AK19" i="2"/>
  <c r="AG19" i="2"/>
  <c r="AG48" i="2"/>
  <c r="AK48" i="2"/>
  <c r="AF48" i="2"/>
  <c r="AJ48" i="2"/>
  <c r="AL48" i="2"/>
  <c r="AI48" i="2"/>
  <c r="AH48" i="2"/>
  <c r="AG44" i="2"/>
  <c r="AK44" i="2"/>
  <c r="AF44" i="2"/>
  <c r="AJ44" i="2"/>
  <c r="AI44" i="2"/>
  <c r="AH44" i="2"/>
  <c r="AL44" i="2"/>
  <c r="AG40" i="2"/>
  <c r="AK40" i="2"/>
  <c r="AF40" i="2"/>
  <c r="AJ40" i="2"/>
  <c r="AL40" i="2"/>
  <c r="AI40" i="2"/>
  <c r="AH40" i="2"/>
  <c r="AG36" i="2"/>
  <c r="AK36" i="2"/>
  <c r="AF36" i="2"/>
  <c r="AJ36" i="2"/>
  <c r="AI36" i="2"/>
  <c r="AH36" i="2"/>
  <c r="AL36" i="2"/>
  <c r="AG32" i="2"/>
  <c r="AK32" i="2"/>
  <c r="AF32" i="2"/>
  <c r="AJ32" i="2"/>
  <c r="AL32" i="2"/>
  <c r="AI32" i="2"/>
  <c r="AH32" i="2"/>
  <c r="AG28" i="2"/>
  <c r="AK28" i="2"/>
  <c r="AF28" i="2"/>
  <c r="AJ28" i="2"/>
  <c r="AI28" i="2"/>
  <c r="AL28" i="2"/>
  <c r="AH28" i="2"/>
  <c r="AG24" i="2"/>
  <c r="AK24" i="2"/>
  <c r="AF24" i="2"/>
  <c r="AJ24" i="2"/>
  <c r="AI24" i="2"/>
  <c r="AL24" i="2"/>
  <c r="AH24" i="2"/>
  <c r="AG20" i="2"/>
  <c r="AK20" i="2"/>
  <c r="AF20" i="2"/>
  <c r="AJ20" i="2"/>
  <c r="AI20" i="2"/>
  <c r="AH20" i="2"/>
  <c r="AL20" i="2"/>
  <c r="AF16" i="2"/>
  <c r="AJ16" i="2"/>
  <c r="AH16" i="2"/>
  <c r="AG16" i="2"/>
  <c r="AI16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R4" i="2"/>
  <c r="BA4" i="2"/>
  <c r="BD4" i="2" s="1"/>
  <c r="AR6" i="2"/>
  <c r="BA6" i="2"/>
  <c r="BD6" i="2" s="1"/>
  <c r="AR7" i="2"/>
  <c r="BA7" i="2"/>
  <c r="AR8" i="2"/>
  <c r="BA8" i="2"/>
  <c r="BD8" i="2" s="1"/>
  <c r="AR9" i="2"/>
  <c r="BA9" i="2"/>
  <c r="BE9" i="2" s="1"/>
  <c r="AR10" i="2"/>
  <c r="BA10" i="2"/>
  <c r="BB10" i="2" s="1"/>
  <c r="AR11" i="2"/>
  <c r="BA11" i="2"/>
  <c r="BC11" i="2" s="1"/>
  <c r="AR12" i="2"/>
  <c r="BA12" i="2"/>
  <c r="BD12" i="2" s="1"/>
  <c r="AD33" i="2"/>
  <c r="AE33" i="2"/>
  <c r="AD34" i="2"/>
  <c r="AE34" i="2"/>
  <c r="AD35" i="2"/>
  <c r="AE35" i="2"/>
  <c r="AD36" i="2"/>
  <c r="AE36" i="2"/>
  <c r="AD37" i="2"/>
  <c r="AE37" i="2"/>
  <c r="AD38" i="2"/>
  <c r="AE38" i="2"/>
  <c r="AD16" i="2"/>
  <c r="AE16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S39" i="2" l="1"/>
  <c r="S48" i="2"/>
  <c r="AK16" i="2"/>
  <c r="AL16" i="2" s="1"/>
  <c r="BE8" i="2"/>
  <c r="BE7" i="2"/>
  <c r="AY11" i="2"/>
  <c r="AZ11" i="2"/>
  <c r="AZ9" i="2"/>
  <c r="AY9" i="2"/>
  <c r="AZ8" i="2"/>
  <c r="AY8" i="2"/>
  <c r="BE12" i="2"/>
  <c r="AZ6" i="2"/>
  <c r="AY6" i="2"/>
  <c r="AY7" i="2"/>
  <c r="AZ7" i="2"/>
  <c r="AZ4" i="2"/>
  <c r="AY4" i="2"/>
  <c r="AZ12" i="2"/>
  <c r="AY12" i="2"/>
  <c r="AZ10" i="2"/>
  <c r="AY10" i="2"/>
  <c r="BE6" i="2"/>
  <c r="BD10" i="2"/>
  <c r="BE4" i="2"/>
  <c r="BE10" i="2"/>
  <c r="BB8" i="2"/>
  <c r="BB6" i="2"/>
  <c r="BD11" i="2"/>
  <c r="BF6" i="2"/>
  <c r="BF12" i="2"/>
  <c r="BB12" i="2"/>
  <c r="BE11" i="2"/>
  <c r="BC6" i="2"/>
  <c r="S40" i="2"/>
  <c r="BC12" i="2"/>
  <c r="BF10" i="2"/>
  <c r="BD7" i="2"/>
  <c r="S44" i="2"/>
  <c r="S41" i="2"/>
  <c r="S47" i="2"/>
  <c r="S49" i="2"/>
  <c r="S46" i="2"/>
  <c r="S42" i="2"/>
  <c r="BB7" i="2"/>
  <c r="BF11" i="2"/>
  <c r="BB11" i="2"/>
  <c r="BF9" i="2"/>
  <c r="BB9" i="2"/>
  <c r="BF4" i="2"/>
  <c r="BB4" i="2"/>
  <c r="S23" i="2"/>
  <c r="S32" i="2"/>
  <c r="S20" i="2"/>
  <c r="S37" i="2"/>
  <c r="S25" i="2"/>
  <c r="S19" i="2"/>
  <c r="S33" i="2"/>
  <c r="S29" i="2"/>
  <c r="J15" i="2"/>
  <c r="K15" i="2"/>
  <c r="Y15" i="2"/>
  <c r="AD15" i="2"/>
  <c r="AE15" i="2"/>
  <c r="A1048573" i="7"/>
  <c r="A3" i="4"/>
  <c r="A2" i="4"/>
  <c r="A1" i="4"/>
  <c r="S50" i="2" l="1"/>
  <c r="S38" i="2"/>
  <c r="S31" i="2"/>
  <c r="S35" i="2"/>
  <c r="S24" i="2"/>
  <c r="S30" i="2"/>
  <c r="S27" i="2"/>
  <c r="S36" i="2"/>
  <c r="S45" i="2"/>
  <c r="S43" i="2"/>
  <c r="S26" i="2"/>
  <c r="S34" i="2"/>
  <c r="S22" i="2"/>
  <c r="S21" i="2"/>
  <c r="S28" i="2"/>
  <c r="BG6" i="2"/>
  <c r="BG12" i="2"/>
  <c r="BG11" i="2"/>
  <c r="S17" i="2" l="1"/>
  <c r="R9" i="2"/>
  <c r="S18" i="2"/>
  <c r="S16" i="2"/>
  <c r="A1048576" i="4"/>
  <c r="A1048437" i="1" l="1"/>
  <c r="H37" i="1" l="1"/>
  <c r="A1048572" i="7"/>
  <c r="A6" i="7" l="1"/>
  <c r="A5" i="7"/>
  <c r="A4" i="7"/>
  <c r="A3" i="7"/>
  <c r="A2" i="7"/>
  <c r="A1" i="7"/>
  <c r="A8" i="4"/>
  <c r="A7" i="4"/>
  <c r="A6" i="4"/>
  <c r="B1" i="2"/>
  <c r="BA3" i="2" l="1"/>
  <c r="AR3" i="2"/>
  <c r="AZ3" i="2" l="1"/>
  <c r="AY3" i="2"/>
  <c r="BB3" i="2"/>
  <c r="BE3" i="2"/>
  <c r="B4" i="7"/>
  <c r="B5" i="7"/>
  <c r="B6" i="7"/>
  <c r="C18" i="4"/>
  <c r="D12" i="7" s="1"/>
  <c r="B6" i="4"/>
  <c r="B8" i="4"/>
  <c r="B7" i="4"/>
  <c r="AV10" i="2" l="1"/>
  <c r="AU7" i="2"/>
  <c r="AT6" i="2"/>
  <c r="AU11" i="2"/>
  <c r="AV11" i="2"/>
  <c r="AU8" i="2"/>
  <c r="AV8" i="2"/>
  <c r="AS9" i="2"/>
  <c r="AW9" i="2"/>
  <c r="AT9" i="2"/>
  <c r="AV7" i="2"/>
  <c r="AT4" i="2"/>
  <c r="AS6" i="2"/>
  <c r="AW8" i="2"/>
  <c r="AV9" i="2"/>
  <c r="AU10" i="2"/>
  <c r="AU6" i="2"/>
  <c r="AS11" i="2"/>
  <c r="AW6" i="2"/>
  <c r="AT7" i="2"/>
  <c r="AT10" i="2"/>
  <c r="AS8" i="2"/>
  <c r="AS7" i="2"/>
  <c r="AT8" i="2"/>
  <c r="AU4" i="2"/>
  <c r="AV4" i="2"/>
  <c r="AS10" i="2"/>
  <c r="AW4" i="2"/>
  <c r="AS4" i="2"/>
  <c r="AU12" i="2"/>
  <c r="AV6" i="2"/>
  <c r="AW7" i="2"/>
  <c r="AS12" i="2"/>
  <c r="AW12" i="2"/>
  <c r="AT11" i="2"/>
  <c r="AV12" i="2"/>
  <c r="AW11" i="2"/>
  <c r="AU9" i="2"/>
  <c r="AW10" i="2"/>
  <c r="AT12" i="2"/>
  <c r="AV3" i="2"/>
  <c r="AW3" i="2"/>
  <c r="AS3" i="2"/>
  <c r="AU3" i="2"/>
  <c r="AT3" i="2"/>
  <c r="AX11" i="2" l="1"/>
  <c r="AX7" i="2"/>
  <c r="AX10" i="2"/>
  <c r="AX4" i="2"/>
  <c r="AX6" i="2"/>
  <c r="AX9" i="2"/>
  <c r="AX12" i="2"/>
  <c r="AX8" i="2"/>
  <c r="AX3" i="2"/>
  <c r="AW14" i="2"/>
  <c r="BE14" i="2" l="1"/>
  <c r="BB14" i="2"/>
  <c r="AV14" i="2" l="1"/>
  <c r="AU14" i="2"/>
  <c r="AT14" i="2"/>
  <c r="AS14" i="2"/>
  <c r="AX14" i="2" l="1"/>
  <c r="BC4" i="2" l="1"/>
  <c r="BG4" i="2" s="1"/>
  <c r="R11" i="2" l="1"/>
  <c r="T15" i="2"/>
  <c r="U15" i="2" s="1"/>
  <c r="I15" i="2"/>
  <c r="N15" i="2" s="1"/>
  <c r="P15" i="2" l="1"/>
  <c r="L15" i="2"/>
  <c r="O15" i="2"/>
  <c r="M15" i="2"/>
  <c r="Q15" i="2" l="1"/>
  <c r="R15" i="2" s="1"/>
  <c r="BF8" i="2" s="1"/>
  <c r="BF3" i="2" l="1"/>
  <c r="BF7" i="2"/>
  <c r="BD9" i="2"/>
  <c r="R10" i="2"/>
  <c r="R7" i="2"/>
  <c r="R8" i="2"/>
  <c r="BD3" i="2"/>
  <c r="BC7" i="2"/>
  <c r="BC10" i="2"/>
  <c r="BG10" i="2" s="1"/>
  <c r="BC9" i="2"/>
  <c r="BC8" i="2"/>
  <c r="BG8" i="2" s="1"/>
  <c r="BC3" i="2"/>
  <c r="B11" i="7"/>
  <c r="B13" i="7" s="1"/>
  <c r="S15" i="2"/>
  <c r="BG7" i="2" l="1"/>
  <c r="BF14" i="2"/>
  <c r="BD14" i="2"/>
  <c r="BG9" i="2"/>
  <c r="R12" i="2"/>
  <c r="BC14" i="2"/>
  <c r="BG3" i="2"/>
  <c r="BG14" i="2" l="1"/>
  <c r="D11" i="7" s="1"/>
  <c r="D13" i="7" s="1"/>
  <c r="F11" i="7" s="1"/>
  <c r="AQ15" i="2"/>
  <c r="AJ15" i="2" s="1"/>
  <c r="C11" i="7" l="1"/>
  <c r="C13" i="7" s="1"/>
  <c r="AI15" i="2"/>
  <c r="AG15" i="2"/>
  <c r="AH15" i="2"/>
  <c r="AF15" i="2"/>
  <c r="AK15" i="2" l="1"/>
  <c r="AL15" i="2" s="1"/>
  <c r="AL8" i="2" l="1"/>
  <c r="U18" i="2"/>
  <c r="U17" i="2"/>
  <c r="AO16" i="2" s="1"/>
  <c r="AN17" i="2"/>
  <c r="AQ17" i="2"/>
  <c r="AF17" i="2" s="1"/>
  <c r="AO15" i="2" l="1"/>
  <c r="AJ17" i="2"/>
  <c r="AO17" i="2"/>
  <c r="AG17" i="2"/>
  <c r="AK17" i="2" s="1"/>
  <c r="AL17" i="2" s="1"/>
  <c r="AH17" i="2"/>
  <c r="AI17" i="2"/>
  <c r="AL7" i="2" l="1"/>
  <c r="AL10" i="2"/>
  <c r="AL12" i="2" l="1"/>
  <c r="AM12" i="2" s="1"/>
</calcChain>
</file>

<file path=xl/sharedStrings.xml><?xml version="1.0" encoding="utf-8"?>
<sst xmlns="http://schemas.openxmlformats.org/spreadsheetml/2006/main" count="1140" uniqueCount="411">
  <si>
    <t>PROGRAMA – NOME:</t>
  </si>
  <si>
    <t>Manutenção do Projeto</t>
  </si>
  <si>
    <t>A</t>
  </si>
  <si>
    <t>B</t>
  </si>
  <si>
    <t>C</t>
  </si>
  <si>
    <t>D</t>
  </si>
  <si>
    <t>Mensalidade</t>
  </si>
  <si>
    <t>Auxilio Instalação</t>
  </si>
  <si>
    <t>Seguro-saude</t>
  </si>
  <si>
    <t>Bolsas no país</t>
  </si>
  <si>
    <t>Bolsas no exterior</t>
  </si>
  <si>
    <t>África</t>
  </si>
  <si>
    <t>América Central</t>
  </si>
  <si>
    <t>América do Norte</t>
  </si>
  <si>
    <t>América do Sul</t>
  </si>
  <si>
    <t>Ásia</t>
  </si>
  <si>
    <t>Europa</t>
  </si>
  <si>
    <t>Oceania</t>
  </si>
  <si>
    <t>Auxilio deslocamento PORTAL</t>
  </si>
  <si>
    <t>Auxilio deslocamento REAL</t>
  </si>
  <si>
    <t>Totais</t>
  </si>
  <si>
    <t>Bolsas</t>
  </si>
  <si>
    <t>ANOS</t>
  </si>
  <si>
    <t>TIPO</t>
  </si>
  <si>
    <t>Bolsas por ano de início</t>
  </si>
  <si>
    <t>Manutenção</t>
  </si>
  <si>
    <t>Total do Projeto</t>
  </si>
  <si>
    <t>Valor</t>
  </si>
  <si>
    <t>Afeganistão</t>
  </si>
  <si>
    <t>África do Sul</t>
  </si>
  <si>
    <t>Antígua e Barbuda</t>
  </si>
  <si>
    <t>Alemanha</t>
  </si>
  <si>
    <t>Armênia</t>
  </si>
  <si>
    <t>Bangladesh</t>
  </si>
  <si>
    <t>Benin</t>
  </si>
  <si>
    <t>Bolívia</t>
  </si>
  <si>
    <t>Burkina-Fasso</t>
  </si>
  <si>
    <t>Butão</t>
  </si>
  <si>
    <t>Chile</t>
  </si>
  <si>
    <t>Comores</t>
  </si>
  <si>
    <t>Costa Rica</t>
  </si>
  <si>
    <t>El Salvador</t>
  </si>
  <si>
    <t>Eslovênia</t>
  </si>
  <si>
    <t>Filipinas</t>
  </si>
  <si>
    <t>Gâmbia</t>
  </si>
  <si>
    <t>Guiana</t>
  </si>
  <si>
    <t>Guiné Bissau</t>
  </si>
  <si>
    <t>Guiné</t>
  </si>
  <si>
    <t>Honduras</t>
  </si>
  <si>
    <t>Indonésia</t>
  </si>
  <si>
    <t>Irã</t>
  </si>
  <si>
    <t>Iraque</t>
  </si>
  <si>
    <t>Laos</t>
  </si>
  <si>
    <t>Líbano</t>
  </si>
  <si>
    <t>Malásia</t>
  </si>
  <si>
    <t>Maldivas</t>
  </si>
  <si>
    <t>Marrocos</t>
  </si>
  <si>
    <t>Mongólia</t>
  </si>
  <si>
    <t>Myanmar</t>
  </si>
  <si>
    <t>Namíbia</t>
  </si>
  <si>
    <t>Nauru</t>
  </si>
  <si>
    <t>Nepal</t>
  </si>
  <si>
    <t>Nicarágua</t>
  </si>
  <si>
    <t>Panamá</t>
  </si>
  <si>
    <t>Paraguai</t>
  </si>
  <si>
    <t>Rep. Centro Africana</t>
  </si>
  <si>
    <t>República Togolesa</t>
  </si>
  <si>
    <t>Salomão</t>
  </si>
  <si>
    <t>Samoa</t>
  </si>
  <si>
    <t>Serra Leoa</t>
  </si>
  <si>
    <t>Síria</t>
  </si>
  <si>
    <t>Somália</t>
  </si>
  <si>
    <t>Sri Lanka</t>
  </si>
  <si>
    <t>Suriname</t>
  </si>
  <si>
    <t>Tadjiquistão</t>
  </si>
  <si>
    <t>Tailândia</t>
  </si>
  <si>
    <t>Timor Leste</t>
  </si>
  <si>
    <t>Tonga</t>
  </si>
  <si>
    <t>Tunísia</t>
  </si>
  <si>
    <t>Turcomenistão</t>
  </si>
  <si>
    <t>Turquia</t>
  </si>
  <si>
    <t>Tuvalu</t>
  </si>
  <si>
    <t>Vietnã</t>
  </si>
  <si>
    <t>Zimbábue</t>
  </si>
  <si>
    <t>Albânia</t>
  </si>
  <si>
    <t>Andorra</t>
  </si>
  <si>
    <t>Argélia</t>
  </si>
  <si>
    <t>Austrália</t>
  </si>
  <si>
    <t>Belize</t>
  </si>
  <si>
    <t>Bósnia-Herzegóvina</t>
  </si>
  <si>
    <t>Burundi</t>
  </si>
  <si>
    <t>Cabo Verde</t>
  </si>
  <si>
    <t>Camarões</t>
  </si>
  <si>
    <t>Camboja</t>
  </si>
  <si>
    <t>Catar</t>
  </si>
  <si>
    <t>Chade</t>
  </si>
  <si>
    <t>China</t>
  </si>
  <si>
    <t>Chipre</t>
  </si>
  <si>
    <t>Colômbia</t>
  </si>
  <si>
    <t>Dominica</t>
  </si>
  <si>
    <t>Egito</t>
  </si>
  <si>
    <t>Eritréia</t>
  </si>
  <si>
    <t>Estônia</t>
  </si>
  <si>
    <t>Etiópia</t>
  </si>
  <si>
    <t>Gana</t>
  </si>
  <si>
    <t>Geórgia</t>
  </si>
  <si>
    <t>Guiné- Equatorial</t>
  </si>
  <si>
    <t>Haiti</t>
  </si>
  <si>
    <t>Hungria</t>
  </si>
  <si>
    <t>Iêmen</t>
  </si>
  <si>
    <t>Ilhas Marshall</t>
  </si>
  <si>
    <t>Índia</t>
  </si>
  <si>
    <t>Kiribati</t>
  </si>
  <si>
    <t>Lesoto</t>
  </si>
  <si>
    <t>Líbia</t>
  </si>
  <si>
    <t>Macedônia</t>
  </si>
  <si>
    <t>Madagascar</t>
  </si>
  <si>
    <t>Malauí</t>
  </si>
  <si>
    <t>Micronésia</t>
  </si>
  <si>
    <t>Moçambique</t>
  </si>
  <si>
    <t>Moldávia</t>
  </si>
  <si>
    <t>Níger</t>
  </si>
  <si>
    <t>Nigéria</t>
  </si>
  <si>
    <t>Nova Zelândia</t>
  </si>
  <si>
    <t>Palau</t>
  </si>
  <si>
    <t>Papua Nova Guiné</t>
  </si>
  <si>
    <t>Paquistão</t>
  </si>
  <si>
    <t>Peru</t>
  </si>
  <si>
    <t>Polônia</t>
  </si>
  <si>
    <t>Quênia</t>
  </si>
  <si>
    <t>República Dominicana</t>
  </si>
  <si>
    <t>Romênia</t>
  </si>
  <si>
    <t>Ruanda</t>
  </si>
  <si>
    <t>São Tomé e Príncipe</t>
  </si>
  <si>
    <t>Senegal</t>
  </si>
  <si>
    <t>Sudão</t>
  </si>
  <si>
    <t>Tanzânia</t>
  </si>
  <si>
    <t>Uruguai</t>
  </si>
  <si>
    <t>Uzbequistão</t>
  </si>
  <si>
    <t>Venezuela.</t>
  </si>
  <si>
    <t>Arábia Saudita</t>
  </si>
  <si>
    <t>Azerbaijão</t>
  </si>
  <si>
    <t>Bahamas</t>
  </si>
  <si>
    <t>Barein</t>
  </si>
  <si>
    <t>Botsuana</t>
  </si>
  <si>
    <t>Brunei Darussalam</t>
  </si>
  <si>
    <t>Bulgária</t>
  </si>
  <si>
    <t>Canadá</t>
  </si>
  <si>
    <t>Congo</t>
  </si>
  <si>
    <t>Costa do Marfim</t>
  </si>
  <si>
    <t>Cuba</t>
  </si>
  <si>
    <t>Djibuti</t>
  </si>
  <si>
    <t>Emirados Árabes</t>
  </si>
  <si>
    <t>Fiji</t>
  </si>
  <si>
    <t>Gabão</t>
  </si>
  <si>
    <t>Guatemala</t>
  </si>
  <si>
    <t>Jamaica</t>
  </si>
  <si>
    <t>Jordânia</t>
  </si>
  <si>
    <t>Letônia</t>
  </si>
  <si>
    <t>Libéria</t>
  </si>
  <si>
    <t>Lituânia</t>
  </si>
  <si>
    <t>Mali</t>
  </si>
  <si>
    <t>Malta</t>
  </si>
  <si>
    <t>Maurício</t>
  </si>
  <si>
    <t>Mauritânia</t>
  </si>
  <si>
    <t>México</t>
  </si>
  <si>
    <t>República Democrática do Congo</t>
  </si>
  <si>
    <t>Rússia</t>
  </si>
  <si>
    <t>San Marino</t>
  </si>
  <si>
    <t>Santa Lúcia</t>
  </si>
  <si>
    <t>São Vicente e Granadinas</t>
  </si>
  <si>
    <t>Taiwan</t>
  </si>
  <si>
    <t>Trinidad e Tobago</t>
  </si>
  <si>
    <t>Ucrânia</t>
  </si>
  <si>
    <t>Uganda</t>
  </si>
  <si>
    <t>Zâmbia</t>
  </si>
  <si>
    <t>Angola</t>
  </si>
  <si>
    <t>Áustria</t>
  </si>
  <si>
    <t>Barbados</t>
  </si>
  <si>
    <t>Bélgica</t>
  </si>
  <si>
    <t>Cazaquistão</t>
  </si>
  <si>
    <t>Coréia do Sul</t>
  </si>
  <si>
    <t>Croácia</t>
  </si>
  <si>
    <t>Dinamarca</t>
  </si>
  <si>
    <t>Espanha</t>
  </si>
  <si>
    <t>Estados Unidos da América</t>
  </si>
  <si>
    <t>Finlândia</t>
  </si>
  <si>
    <t>França</t>
  </si>
  <si>
    <t>Granada</t>
  </si>
  <si>
    <t>Grécia</t>
  </si>
  <si>
    <t>Hong Kong</t>
  </si>
  <si>
    <t>Irlanda</t>
  </si>
  <si>
    <t>Islândia</t>
  </si>
  <si>
    <t>Israel</t>
  </si>
  <si>
    <t>Itália</t>
  </si>
  <si>
    <t>Japão</t>
  </si>
  <si>
    <t>Liechtenstein</t>
  </si>
  <si>
    <t>Luxemburgo</t>
  </si>
  <si>
    <t>Mônaco</t>
  </si>
  <si>
    <t>Montenegro</t>
  </si>
  <si>
    <t>Noruega</t>
  </si>
  <si>
    <t>Omã</t>
  </si>
  <si>
    <t>Países Baixos</t>
  </si>
  <si>
    <t>Portugal</t>
  </si>
  <si>
    <t>Reino Unido</t>
  </si>
  <si>
    <t>Seicheles</t>
  </si>
  <si>
    <t>Sérvia</t>
  </si>
  <si>
    <t>Suazilândia</t>
  </si>
  <si>
    <t>Suécia</t>
  </si>
  <si>
    <t>Suíça</t>
  </si>
  <si>
    <t>Vanuatu</t>
  </si>
  <si>
    <t>Grupo</t>
  </si>
  <si>
    <t>País</t>
  </si>
  <si>
    <t>SUB-REITORIA DE PÓS-GRADUAÇÃO E PESQUISA</t>
  </si>
  <si>
    <t>Total</t>
  </si>
  <si>
    <t>Status de Preenchimento</t>
  </si>
  <si>
    <t>UNIVERSIDADE DO ESTADO DO RIO DE JANEIRO</t>
  </si>
  <si>
    <r>
      <t xml:space="preserve">CONTROLES - em reais </t>
    </r>
    <r>
      <rPr>
        <b/>
        <i/>
        <sz val="18"/>
        <color indexed="62"/>
        <rFont val="Arial"/>
        <family val="2"/>
      </rPr>
      <t>(conversão dolar cambio 3,60)</t>
    </r>
  </si>
  <si>
    <t>Destinos/Origens</t>
  </si>
  <si>
    <t>Bolsas no exteriorÁfrica</t>
  </si>
  <si>
    <t>Bolsas no exteriorAmérica Central</t>
  </si>
  <si>
    <t>Bolsas no exteriorAmérica do Norte</t>
  </si>
  <si>
    <t>Bolsas no exteriorAmérica do Sul</t>
  </si>
  <si>
    <t>Bolsas no exteriorÁsia</t>
  </si>
  <si>
    <t>Bolsas no exteriorEuropa</t>
  </si>
  <si>
    <t>Bolsas no exteriorOceania</t>
  </si>
  <si>
    <t>Bolsas no paísÁfrica</t>
  </si>
  <si>
    <t>Bolsas no paísAmérica Central</t>
  </si>
  <si>
    <t>Bolsas no paísAmérica do Sul</t>
  </si>
  <si>
    <t>Bolsas no paísÁsia</t>
  </si>
  <si>
    <t>Bolsas no paísEuropa</t>
  </si>
  <si>
    <t>Bolsas no paísOceania</t>
  </si>
  <si>
    <t>Continentes</t>
  </si>
  <si>
    <t>Continente</t>
  </si>
  <si>
    <t>Coreia do Norte</t>
  </si>
  <si>
    <t>Equador</t>
  </si>
  <si>
    <t>Eslováquia</t>
  </si>
  <si>
    <t>Quirguistão</t>
  </si>
  <si>
    <t>Singapura</t>
  </si>
  <si>
    <t>República Tcheca</t>
  </si>
  <si>
    <t>República da Bielorrússia</t>
  </si>
  <si>
    <t>Kuwait</t>
  </si>
  <si>
    <t>São Cristóvão e Nevis</t>
  </si>
  <si>
    <t>Bolsas - Valores totais por ano</t>
  </si>
  <si>
    <t>Resumo Geral - Totais</t>
  </si>
  <si>
    <t>Itens Financiáveis</t>
  </si>
  <si>
    <t>Bolsas no paísAmérica do Norte</t>
  </si>
  <si>
    <t>CONSOLIDAÇÃO</t>
  </si>
  <si>
    <t>Mensalidade  Estimada
 (Soma de todos os meses)</t>
  </si>
  <si>
    <t xml:space="preserve">Auxilio Instalação Estimado </t>
  </si>
  <si>
    <t>Seguro-saude Estimado</t>
  </si>
  <si>
    <t>SALDO (Valor aprovado - total previsto)</t>
  </si>
  <si>
    <t>Verde</t>
  </si>
  <si>
    <t>Argentina</t>
  </si>
  <si>
    <t>N</t>
  </si>
  <si>
    <t>S</t>
  </si>
  <si>
    <t>PRIORITÁRIO</t>
  </si>
  <si>
    <t>País Prioritário?</t>
  </si>
  <si>
    <t>Total geral</t>
  </si>
  <si>
    <t>Previsto a países prioritários</t>
  </si>
  <si>
    <t>Previsto aos demais países</t>
  </si>
  <si>
    <t>Percentual TOTAL previsto a países prioritários</t>
  </si>
  <si>
    <t xml:space="preserve">Professor Visitante no Brasil </t>
  </si>
  <si>
    <t xml:space="preserve">Capacitação </t>
  </si>
  <si>
    <t xml:space="preserve">Professor Visitante no Exterior Júnior </t>
  </si>
  <si>
    <t xml:space="preserve">Professor Visitante no Exterior Sênior </t>
  </si>
  <si>
    <t xml:space="preserve">Jovem Talento com Experiência no Exterior </t>
  </si>
  <si>
    <t>TOTAL PREVISTO COM BASE NA PORTARIA 201/2017</t>
  </si>
  <si>
    <t>Auxilio Deslocamento Estimado CORRETO</t>
  </si>
  <si>
    <t>1- Preencher apenas as células com campos verde &gt;&gt;&gt;&gt;&gt;</t>
  </si>
  <si>
    <r>
      <rPr>
        <b/>
        <i/>
        <sz val="16"/>
        <color rgb="FF000000"/>
        <rFont val="Arial"/>
        <family val="2"/>
      </rPr>
      <t>ATENÇÃO</t>
    </r>
    <r>
      <rPr>
        <b/>
        <i/>
        <sz val="10"/>
        <color rgb="FF000000"/>
        <rFont val="Arial"/>
        <family val="2"/>
      </rPr>
      <t xml:space="preserve">
INSTRUÇÕES GERAIS:</t>
    </r>
  </si>
  <si>
    <r>
      <rPr>
        <b/>
        <sz val="10"/>
        <color theme="5" tint="-0.249977111117893"/>
        <rFont val="Arial"/>
        <family val="2"/>
      </rPr>
      <t xml:space="preserve">SELECIONE 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>P</t>
    </r>
    <r>
      <rPr>
        <b/>
        <sz val="10"/>
        <rFont val="Arial"/>
        <family val="2"/>
      </rPr>
      <t>aís de Destino ou Origem</t>
    </r>
  </si>
  <si>
    <t>TEMA:</t>
  </si>
  <si>
    <t>1 - Cultura e Teoria Social: Focalizando Direito, Trabalho e Subjetividade</t>
  </si>
  <si>
    <t>2 - Educação no Mundo Contemporâneo</t>
  </si>
  <si>
    <t>3 - Saúde: Controle de Doenças e Ações pela Qualidade de Vida</t>
  </si>
  <si>
    <t>4 - Teoria política, história e redes de poder</t>
  </si>
  <si>
    <t>5 - Ciências Exatas e Engenharias: Teoria, Experimentação, Modelagem Computacional e Aplicações</t>
  </si>
  <si>
    <t>6 - Políticas Públicas e Teoria Social</t>
  </si>
  <si>
    <t>7 - Meio Ambiente: Formação, Análise de Impacto Ambiental e Novas Tecnologias em Busca da Sustentabilidade e Questões Sócio-Ambientais</t>
  </si>
  <si>
    <t>TOTAL DE REFERÊNCIA UTILIZADO PELA CAPES</t>
  </si>
  <si>
    <t>Auxilio Deslocamento de Referência utilizado pela CAPES</t>
  </si>
  <si>
    <t xml:space="preserve">
</t>
  </si>
  <si>
    <r>
      <rPr>
        <b/>
        <sz val="10"/>
        <color rgb="FF000000"/>
        <rFont val="Arial"/>
        <family val="2"/>
      </rPr>
      <t>Bolsas no Exterior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Doutorado Sanduíche (6 a 12 meses)</t>
    </r>
    <r>
      <rPr>
        <sz val="10"/>
        <color rgb="FF000000"/>
        <rFont val="Arial"/>
        <family val="2"/>
      </rPr>
      <t xml:space="preserve">
Doutorado Sanduíche: tem, por finalidade, a realização de estágio para o desenvolvimento de pesquisa em Instituição de Ensino Superior estrangeira, por estudantes regularmente matriculados(as) em curso de Doutorado no Brasil, em que o(a) estudante após o período de estudos no exterior, dentro do prazo regulamentar estabelecido pela Capes, retorna ao Brasil para conclusão e defesa da sua tese.
</t>
    </r>
    <r>
      <rPr>
        <b/>
        <sz val="10"/>
        <color rgb="FF000000"/>
        <rFont val="Arial"/>
        <family val="2"/>
      </rPr>
      <t>Professor Visitante no Exterior (3 a 12 meses)</t>
    </r>
    <r>
      <rPr>
        <sz val="10"/>
        <color rgb="FF000000"/>
        <rFont val="Arial"/>
        <family val="2"/>
      </rPr>
      <t xml:space="preserve">
Professor Visitante no Exterior: tem, por finalidade, a realização de visitas e orientações, docência em cursos e aulas, bem como o desenvolvimento de atividades de pesquisa, em Instituição de Ensino Superior estrangeira e em institutos ou centros de pesquisa e desenvolvimento no exterior, sendo destinada a professores(as) ou pesquisadores(as) com vínculo empregatício com Instituições de Ensino Superior e institutos e centros de pesquisa do Brasil e cuja formação e experiência profissional representem uma contribuição inovadora, subdividindo-se nas tipologias:
</t>
    </r>
    <r>
      <rPr>
        <b/>
        <sz val="10"/>
        <color rgb="FF000000"/>
        <rFont val="Arial"/>
        <family val="2"/>
      </rPr>
      <t>a) Sênior:</t>
    </r>
    <r>
      <rPr>
        <sz val="10"/>
        <color rgb="FF000000"/>
        <rFont val="Arial"/>
        <family val="2"/>
      </rPr>
      <t xml:space="preserve"> destinada a professores(as) ou pesquisadores(as) com vínculo empregatício com Instituições de Ensino Superior e institutos e centros de pesquisa do Brasil, com titulação obtida há mais de dez anos, e que possua produção científica compatível com os requisitos do instrumento de seleção; e
</t>
    </r>
    <r>
      <rPr>
        <b/>
        <sz val="10"/>
        <color rgb="FF000000"/>
        <rFont val="Arial"/>
        <family val="2"/>
      </rPr>
      <t xml:space="preserve">b) Júnior: </t>
    </r>
    <r>
      <rPr>
        <sz val="10"/>
        <color rgb="FF000000"/>
        <rFont val="Arial"/>
        <family val="2"/>
      </rPr>
      <t xml:space="preserve">destinada a professores(as) ou pesquisadores(as) com vínculo empregatício com Instituições de Ensino Superior e institutos e centros de pesquisa do Brasil, com titulação obtida há, no máximo, dez anos, e que possua produção científica compatível com os requisitos do instrumento de seleção;
</t>
    </r>
    <r>
      <rPr>
        <b/>
        <sz val="10"/>
        <color rgb="FF000000"/>
        <rFont val="Arial"/>
        <family val="2"/>
      </rPr>
      <t>Capacitação em cursos de curta duração/Summer/winter schools (até 3 meses)</t>
    </r>
    <r>
      <rPr>
        <sz val="10"/>
        <color rgb="FF000000"/>
        <rFont val="Arial"/>
        <family val="2"/>
      </rPr>
      <t xml:space="preserve">
Capacitação: tem, por finalidade, o desenvolvimento de capacidade técnica, científica ou pedagógica, para fortalecimento institucional por meio da qualificação de recursos humanos.
 </t>
    </r>
  </si>
  <si>
    <r>
      <rPr>
        <b/>
        <sz val="10"/>
        <color rgb="FF000000"/>
        <rFont val="Arial"/>
        <family val="2"/>
      </rPr>
      <t>Bolsas no País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Professor Visitante no Brasil (15 dias a 12 meses)</t>
    </r>
    <r>
      <rPr>
        <sz val="10"/>
        <color rgb="FF000000"/>
        <rFont val="Arial"/>
        <family val="2"/>
      </rPr>
      <t xml:space="preserve">
Professor  visitante  no  Brasil:  para  atração  de  professores  de renome  atuantes  e residentes   no   exterior   para   proferir cursos, treinamentos,   palestras   ou  seminários presenciais, com vigência mínima de 15 dias e máxima de 12 meses, divididos em até 3 períodos ao longo da duração do Projeto Institucional de Internacionalização.
</t>
    </r>
    <r>
      <rPr>
        <b/>
        <sz val="10"/>
        <color rgb="FF000000"/>
        <rFont val="Arial"/>
        <family val="2"/>
      </rPr>
      <t>Jovem talento com experiência no exterior (6 a 36 meses)</t>
    </r>
    <r>
      <rPr>
        <sz val="10"/>
        <color rgb="FF000000"/>
        <rFont val="Arial"/>
        <family val="2"/>
      </rPr>
      <t xml:space="preserve">
para jovens pesquisadores de talento, brasileiros ou estrangeiros, residindo no exterior com relevante experiência acadêmico-científica internacional comprovada (como mestrado ou doutorado plenos, ou mestrado ou doutorado sanduíche por no mínimo doze meses) para realização de atividades de pesquisa ou docência.
</t>
    </r>
    <r>
      <rPr>
        <b/>
        <sz val="10"/>
        <color rgb="FF000000"/>
        <rFont val="Arial"/>
        <family val="2"/>
      </rPr>
      <t>Pós-doutorado com experiência no exterior (6 a 36 meses)</t>
    </r>
    <r>
      <rPr>
        <sz val="10"/>
        <color rgb="FF000000"/>
        <rFont val="Arial"/>
        <family val="2"/>
      </rPr>
      <t xml:space="preserve">
para atração de pesquisadores ou docentes, brasileiros ou estrangeiros, residentes no Brasil ou no exterior que tenham relevante experiência acadêmico-científica no exterior (como doutorado pleno ou pós-doutorado por no mínimo doze meses), para realização de atividades de pesquisa ou docência, com vigência mínima de 6 meses e máxima de 36 meses, dentro da duração do Projeto Institucional de Internacionalização</t>
    </r>
  </si>
  <si>
    <t>COORDENADORIA DE GESTÃO DE PROJETOS INSTITUCIONAIS</t>
  </si>
  <si>
    <t>TÍTULO DO PROJETO:</t>
  </si>
  <si>
    <t>Fonte: Portaria CAPES nº 289/2018 , 28 de dezembro 2018 e Edital CAPES 41/2017</t>
  </si>
  <si>
    <t xml:space="preserve">Número de meses </t>
  </si>
  <si>
    <t>CASO TENHA DÚVIDAS SOBRE CADA MODALIDADE DE BOLSA, ABAIXO SEGUE BREVE DESCRIÇÃO:</t>
  </si>
  <si>
    <t>Resumos Gerais - Quadros com informações de Bolsas e Manutenção</t>
  </si>
  <si>
    <r>
      <t xml:space="preserve">2-Abaixo, preencher o </t>
    </r>
    <r>
      <rPr>
        <b/>
        <sz val="10"/>
        <color rgb="FF000000"/>
        <rFont val="Arial"/>
        <family val="2"/>
      </rPr>
      <t>nome do Programa, selecionar o Tema e preencher o Título do Projeto</t>
    </r>
    <r>
      <rPr>
        <sz val="10"/>
        <color rgb="FF000000"/>
        <rFont val="Arial"/>
        <family val="2"/>
      </rPr>
      <t xml:space="preserve">
3- Na parte inferior do Excel, acessar as guias "</t>
    </r>
    <r>
      <rPr>
        <i/>
        <sz val="10"/>
        <color rgb="FF000000"/>
        <rFont val="Arial"/>
        <family val="2"/>
      </rPr>
      <t>Bolsas", "Manutenção"</t>
    </r>
    <r>
      <rPr>
        <sz val="10"/>
        <color rgb="FF000000"/>
        <rFont val="Arial"/>
        <family val="2"/>
      </rPr>
      <t xml:space="preserve"> e preencher ou alterar as células</t>
    </r>
    <r>
      <rPr>
        <b/>
        <sz val="10"/>
        <color rgb="FF000000"/>
        <rFont val="Arial"/>
        <family val="2"/>
      </rPr>
      <t xml:space="preserve"> com campos verde</t>
    </r>
  </si>
  <si>
    <t>Memória de cálculo UTILIZADO PELA CAPES</t>
  </si>
  <si>
    <t>Qtde de Beneficiários</t>
  </si>
  <si>
    <t>JUSTIFICATIVA</t>
  </si>
  <si>
    <t>Total de Meses</t>
  </si>
  <si>
    <t>Walter</t>
  </si>
  <si>
    <t xml:space="preserve">
MODALIDADE</t>
  </si>
  <si>
    <t>TOTAL POR ANO</t>
  </si>
  <si>
    <t>Formula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</si>
  <si>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Excluído)</t>
    </r>
  </si>
  <si>
    <t>Coordenador(a):</t>
  </si>
  <si>
    <t>Anos</t>
  </si>
  <si>
    <t>Formula de verificação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</si>
  <si>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Incluído)</t>
    </r>
  </si>
  <si>
    <r>
      <rPr>
        <b/>
        <u/>
        <sz val="11"/>
        <color theme="1"/>
        <rFont val="Calibri"/>
        <family val="2"/>
        <scheme val="minor"/>
      </rPr>
      <t>Existindo previsão,</t>
    </r>
    <r>
      <rPr>
        <b/>
        <sz val="11"/>
        <color theme="1"/>
        <rFont val="Calibri"/>
        <family val="2"/>
        <scheme val="minor"/>
      </rPr>
      <t xml:space="preserve"> informar em qual/quais mês/meses a(s) bolsas(s) pretendida(s) iniciarão.</t>
    </r>
  </si>
  <si>
    <t>Doutorado Sanduíche</t>
  </si>
  <si>
    <t xml:space="preserve">Pós-doutorado com experiência no exterior </t>
  </si>
  <si>
    <t>PLANILHA PARA ESTIMAR READEQUAÇÃO ORÇAMENTÁRIA  - PrInt UERJ - 2020</t>
  </si>
  <si>
    <t>COORDENAÇÃO DO PROJETO</t>
  </si>
  <si>
    <t>TEMA</t>
  </si>
  <si>
    <t>TITULO PROJETO</t>
  </si>
  <si>
    <t>PPG</t>
  </si>
  <si>
    <t>NOTA</t>
  </si>
  <si>
    <t>ALICE RIBEIRO CASIMIRO LOPES</t>
  </si>
  <si>
    <t>TEMA 2 - Educação no Mundo Contemporâneo</t>
  </si>
  <si>
    <t>Políticas de Currículo</t>
  </si>
  <si>
    <t>ANA CHRYSTINA VENANCIO MIGNOT</t>
  </si>
  <si>
    <t>Escritas de Si, Memória e Profissão Docente</t>
  </si>
  <si>
    <t>ANNA PAULA UZIEL</t>
  </si>
  <si>
    <t>TEMA 6 - Políticas Públicas e Teoria Social</t>
  </si>
  <si>
    <t>Articulações em ciências humanas e sociais: desafios contemporâneos dos direitos humanos na América Latina e Europa</t>
  </si>
  <si>
    <t>ANTÔNIO JOSÉ DA SILVA NETO</t>
  </si>
  <si>
    <t>TEMA 5 - Ciências Exatas e Engenharias: Teoria, Experimentação, Modelagem Computacional e Aplicações</t>
  </si>
  <si>
    <t>Modelagem Computacional para Aplicações em Engenharia e Meio Ambiente</t>
  </si>
  <si>
    <t>TEMA 1 - Cultura e Teoria Social: Focalizando Direito, Trabalho e Subjetividade</t>
  </si>
  <si>
    <t>Linguagem, Migração e Trabalho</t>
  </si>
  <si>
    <t>BRUNO WERNECK MINTZ</t>
  </si>
  <si>
    <t>Interações Fortes: Fundamentos Teóricos e Aplicações</t>
  </si>
  <si>
    <t>CLARA MARIA DE OLIVEIRA ARAÚJO</t>
  </si>
  <si>
    <t>Análise de Campanhas Públicas para Prevenir a Violência de Gênero no Brasil 2000-2017</t>
  </si>
  <si>
    <t>História, Constituição e Crítica do Direito</t>
  </si>
  <si>
    <t>DENIZE CRISTINA DE OLIVEIRA</t>
  </si>
  <si>
    <t>TEMA 3 - Saúde: Controle de Doenças e Ações pela Qualidade de Vida</t>
  </si>
  <si>
    <t>Força de Trabalho e Práticas Assistenciais na Saúde e Enfermagem: AInternacionalização da Produção de Conhecimento na Atenção Básica a Saúde através de Parcerias Sustentáveis</t>
  </si>
  <si>
    <t>EDGAR DA ROCHA MARQUES</t>
  </si>
  <si>
    <t>Subjetividade e Natureza</t>
  </si>
  <si>
    <t>ERICK FELINTO DE OLIVEIRA</t>
  </si>
  <si>
    <t>Tecnologias de Comunicação, Cidade e Cultura das Mídias</t>
  </si>
  <si>
    <t>TEMA 7 - Meio Ambiente: Formação, Análise de Impacto Ambiental e Novas Tecnologias em Busca da Sustentabilidade e Questões Sócio-Ambientais</t>
  </si>
  <si>
    <t>Ecologia de Populações, Comunidades e Ecossistemas Aquáticos: Entendendo e Modelando Ambientes Tropicais</t>
  </si>
  <si>
    <t>FERNANDO HENRIQUE EDUARDO GUARNIERI</t>
  </si>
  <si>
    <t>TEMA 4 - Teoria política, história e redes de poder</t>
  </si>
  <si>
    <t>Política Externa, Regionalismo e Cooperação Internacional</t>
  </si>
  <si>
    <t>JOAQUIM TEIXEIRA DE ASSIS</t>
  </si>
  <si>
    <t>Modelagem Computacional em Experimentos de Tomografia Computadorizada e Fluorescência de Raios X</t>
  </si>
  <si>
    <t>LUIZ MARTINS MUNDIM FILHO</t>
  </si>
  <si>
    <t>Física de Altas Energias no Âmbito da Colaboração CMS (Compact Muon Solenoid) do Cern e as Tecnologias Associadas da Engenharia e Computação</t>
  </si>
  <si>
    <t>Ensino e Aprendizagem de Línguas Estrangeiras Sob Perspectiva Intercultural</t>
  </si>
  <si>
    <t>Novas Ferramentas para um Velho Inimigo: a Luta Contra a Doença de Chagas através da Regulação de Transcritos do RNA de Trypanosoma Cruzi</t>
  </si>
  <si>
    <t>MARIA CLAUDIA PEREIRA COELHO</t>
  </si>
  <si>
    <t>Cultura, Subjetividade e Emoções</t>
  </si>
  <si>
    <t>MARIA DA CONCEIÇÃO SILVA SOARES</t>
  </si>
  <si>
    <t>Cotidianos, Redes Educativas, Processos Culturais E Imagens</t>
  </si>
  <si>
    <t>MARIO ROBERTO DAL POZ</t>
  </si>
  <si>
    <t>Saúde Coletiva e Nutrição: Produção de Conhecimento para Impulsionar a Agenda 2030 – Objetivos do Desenvolvimento Sustentável</t>
  </si>
  <si>
    <t>Efeitos I-Calóricos</t>
  </si>
  <si>
    <t>PRESCILLA EMY NAGAO FERREIRA</t>
  </si>
  <si>
    <t>Mecanismos Moleculares Relacionados à Disfunção Endotelial na Sepse Neonatal</t>
  </si>
  <si>
    <t>RICARDO CARVALHO DE BARROS</t>
  </si>
  <si>
    <t>Modelagem Computacional do Transporte Não-Clássico de Partículas Neutras</t>
  </si>
  <si>
    <t>Inclusão, comunicação e aprendizagem</t>
  </si>
  <si>
    <t>SANTIAGO ESTEBAN PEREZ BERGLIAFFA</t>
  </si>
  <si>
    <t>Desafios Contemporâneos em Gravitação e Cosmologia</t>
  </si>
  <si>
    <t>SHEILA CABO GERALDO</t>
  </si>
  <si>
    <t>Geopoéticas e Novas Epistemes: Relações da Arte e da Cultura na Contemporaneidade</t>
  </si>
  <si>
    <t>SILENE DE MORAES FREIRE</t>
  </si>
  <si>
    <t>Trabalho e Questão social</t>
  </si>
  <si>
    <t>WALTER OMAR KOHAN</t>
  </si>
  <si>
    <t>Filosofia na Infância da Vida Escolar</t>
  </si>
  <si>
    <t>Tema</t>
  </si>
  <si>
    <t>Titulo do Projeto</t>
  </si>
  <si>
    <t>SELECIONE</t>
  </si>
  <si>
    <t>Ciências Sociais</t>
  </si>
  <si>
    <t>Modelagem Computacional</t>
  </si>
  <si>
    <t>Serviço Social</t>
  </si>
  <si>
    <t>Internacionalização do PPG Políticas Públicas e Formação Humana: Inovação e Redes Técnicas na Produção de Políticas Públicas em Ambiente Urbano, Educação e Biopolítica e Formação Humana e Cidadania.</t>
  </si>
  <si>
    <t>Políticas Públicas e Formação Humana</t>
  </si>
  <si>
    <t>Educação</t>
  </si>
  <si>
    <t>Psicologia Social</t>
  </si>
  <si>
    <t>Filosofia</t>
  </si>
  <si>
    <t>Enfermagem</t>
  </si>
  <si>
    <t>Ciência Política</t>
  </si>
  <si>
    <t>Saúde Coletiva</t>
  </si>
  <si>
    <t>Ecologia e Evolução</t>
  </si>
  <si>
    <t>Física</t>
  </si>
  <si>
    <t>Letras</t>
  </si>
  <si>
    <t>DANIEL NUNES PEÇEGO</t>
  </si>
  <si>
    <t>Direito</t>
  </si>
  <si>
    <t>Comunicação Social</t>
  </si>
  <si>
    <t>Democracia, Desigualdades Sociais e Políticas Públicas</t>
  </si>
  <si>
    <t>Sociologia</t>
  </si>
  <si>
    <t xml:space="preserve">Biociências </t>
  </si>
  <si>
    <t>Biociências</t>
  </si>
  <si>
    <t xml:space="preserve">Artes </t>
  </si>
  <si>
    <t>BRUNO RÊGO DEUSDARÁ RODRIGUES</t>
  </si>
  <si>
    <t>EUGENIA ZANDONÁ</t>
  </si>
  <si>
    <t>FERNANDO DE CASTRO FONTAINHA</t>
  </si>
  <si>
    <t>FLORIANO JOSÉ GODINHO DE OLIVEIRA</t>
  </si>
  <si>
    <t>MÁRCIA CRISTINA PAES</t>
  </si>
  <si>
    <t>PEDRO JORGE VON RANKE PERLINGEIRO</t>
  </si>
  <si>
    <t>PRÓ-REITORIA DE PÓS-GRADUAÇÃO E PESQUISA - PR2</t>
  </si>
  <si>
    <t>Ano de Referência</t>
  </si>
  <si>
    <t>Nº Beneficiários</t>
  </si>
  <si>
    <t>PLANILHA DE REFERÊNCIA PARA REMANEJAMENTOS/ALTERAÇÕES - 2024</t>
  </si>
  <si>
    <t>PLANO DE TRABALHO ATUAL - 2024</t>
  </si>
  <si>
    <t>PLANO DE TRABALHO SOLICITADO - 2024</t>
  </si>
  <si>
    <t xml:space="preserve">Instruções:
1- É necessário preencher no lado esquerdo da planilha (lado azul) TODAS as bolsas 2024 aprovadas para o projeto, conforme plano de trabalho disponível no SCBA, incluindo as que não serão alteradas e as a serem alteradas.  No lado verde deverá ser preenchido TODAS as bolsas que reflitam o Plano de Trabalho desejado para o ano 2024.
2- Preencha as justificativas. Nos casos onde não houver alteração, escreva "Não se aplica" no campo de justificativa.
</t>
  </si>
  <si>
    <t>Ano de Referência (2024)</t>
  </si>
  <si>
    <t>CATIA CRIVELENTI DE FIGUEIREDO WALTER</t>
  </si>
  <si>
    <t>NABIL ARAUJO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</si>
</sst>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.00_-;\-&quot;R$&quot;\ * #,##0.00_-;_-&quot;R$&quot;\ * &quot;-&quot;??_-;_-@_-"/>
    <numFmt numFmtId="165" formatCode="&quot;R$&quot;\ #,##0.00"/>
    <numFmt numFmtId="166" formatCode="0.0%"/>
    <numFmt numFmtId="167" formatCode="0.00000"/>
  </numFmts>
  <fonts count="4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8"/>
      <color indexed="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9"/>
      <color theme="1"/>
      <name val="Trebuchet MS"/>
      <family val="2"/>
    </font>
    <font>
      <sz val="10"/>
      <color theme="2" tint="-9.9978637043366805E-2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9" tint="0.79998168889431442"/>
      <name val="Arial"/>
      <family val="2"/>
    </font>
    <font>
      <sz val="10"/>
      <color theme="9" tint="0.79998168889431442"/>
      <name val="Arial"/>
      <family val="2"/>
    </font>
    <font>
      <i/>
      <sz val="14"/>
      <color rgb="FF00000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rebuchet MS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5" fillId="0" borderId="0"/>
  </cellStyleXfs>
  <cellXfs count="249">
    <xf numFmtId="0" fontId="0" fillId="0" borderId="0" xfId="0"/>
    <xf numFmtId="165" fontId="4" fillId="6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164" fontId="7" fillId="3" borderId="1" xfId="1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4" fontId="4" fillId="3" borderId="1" xfId="1" applyFont="1" applyFill="1" applyBorder="1" applyProtection="1">
      <protection locked="0"/>
    </xf>
    <xf numFmtId="0" fontId="8" fillId="8" borderId="4" xfId="0" applyFont="1" applyFill="1" applyBorder="1" applyAlignment="1" applyProtection="1">
      <alignment horizontal="right"/>
      <protection locked="0"/>
    </xf>
    <xf numFmtId="0" fontId="4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4" xfId="0" applyFont="1" applyFill="1" applyBorder="1" applyAlignment="1" applyProtection="1">
      <alignment horizontal="right"/>
      <protection locked="0"/>
    </xf>
    <xf numFmtId="0" fontId="5" fillId="8" borderId="4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1" xfId="4" applyFill="1" applyBorder="1" applyProtection="1">
      <protection locked="0"/>
    </xf>
    <xf numFmtId="164" fontId="7" fillId="3" borderId="1" xfId="5" applyFont="1" applyFill="1" applyBorder="1" applyAlignment="1" applyProtection="1">
      <protection locked="0"/>
    </xf>
    <xf numFmtId="164" fontId="4" fillId="8" borderId="0" xfId="1" applyFont="1" applyFill="1" applyBorder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center" wrapText="1"/>
      <protection locked="0"/>
    </xf>
    <xf numFmtId="0" fontId="9" fillId="8" borderId="0" xfId="0" applyFont="1" applyFill="1" applyProtection="1">
      <protection locked="0"/>
    </xf>
    <xf numFmtId="0" fontId="1" fillId="0" borderId="0" xfId="3" applyProtection="1"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7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9" fillId="7" borderId="1" xfId="0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164" fontId="7" fillId="0" borderId="0" xfId="1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7" fillId="0" borderId="0" xfId="0" applyNumberFormat="1" applyFont="1" applyAlignment="1" applyProtection="1">
      <alignment horizontal="center" vertical="center"/>
      <protection locked="0"/>
    </xf>
    <xf numFmtId="0" fontId="0" fillId="13" borderId="0" xfId="0" applyFill="1" applyProtection="1"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13" borderId="1" xfId="0" applyFill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9" fillId="1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0" fontId="9" fillId="11" borderId="1" xfId="0" applyFont="1" applyFill="1" applyBorder="1" applyAlignment="1" applyProtection="1">
      <alignment vertical="center"/>
      <protection locked="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64" fontId="9" fillId="0" borderId="1" xfId="1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21" fillId="9" borderId="0" xfId="0" applyFont="1" applyFill="1" applyProtection="1">
      <protection hidden="1"/>
    </xf>
    <xf numFmtId="164" fontId="7" fillId="0" borderId="1" xfId="1" applyFont="1" applyFill="1" applyBorder="1" applyAlignment="1" applyProtection="1">
      <alignment horizontal="center"/>
      <protection hidden="1"/>
    </xf>
    <xf numFmtId="164" fontId="9" fillId="0" borderId="1" xfId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164" fontId="9" fillId="0" borderId="1" xfId="1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7" borderId="0" xfId="0" applyFill="1" applyProtection="1">
      <protection hidden="1"/>
    </xf>
    <xf numFmtId="0" fontId="9" fillId="7" borderId="0" xfId="0" applyFont="1" applyFill="1" applyAlignment="1" applyProtection="1">
      <alignment horizontal="right"/>
      <protection hidden="1"/>
    </xf>
    <xf numFmtId="165" fontId="0" fillId="0" borderId="1" xfId="0" applyNumberFormat="1" applyBorder="1" applyProtection="1">
      <protection hidden="1"/>
    </xf>
    <xf numFmtId="0" fontId="9" fillId="7" borderId="0" xfId="0" applyFont="1" applyFill="1" applyAlignment="1" applyProtection="1">
      <alignment horizontal="left"/>
      <protection hidden="1"/>
    </xf>
    <xf numFmtId="164" fontId="4" fillId="8" borderId="0" xfId="1" applyFont="1" applyFill="1" applyBorder="1" applyAlignment="1" applyProtection="1">
      <alignment horizontal="left"/>
      <protection hidden="1"/>
    </xf>
    <xf numFmtId="165" fontId="4" fillId="8" borderId="0" xfId="1" applyNumberFormat="1" applyFont="1" applyFill="1" applyBorder="1" applyAlignment="1" applyProtection="1">
      <alignment horizontal="left"/>
      <protection hidden="1"/>
    </xf>
    <xf numFmtId="164" fontId="4" fillId="8" borderId="0" xfId="1" applyFont="1" applyFill="1" applyBorder="1" applyProtection="1">
      <protection hidden="1"/>
    </xf>
    <xf numFmtId="165" fontId="5" fillId="8" borderId="0" xfId="1" applyNumberFormat="1" applyFont="1" applyFill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hidden="1"/>
    </xf>
    <xf numFmtId="164" fontId="28" fillId="6" borderId="1" xfId="1" applyFont="1" applyFill="1" applyBorder="1" applyAlignment="1" applyProtection="1">
      <alignment horizontal="center" vertical="center"/>
      <protection hidden="1"/>
    </xf>
    <xf numFmtId="0" fontId="28" fillId="6" borderId="1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24" fillId="14" borderId="1" xfId="0" applyFont="1" applyFill="1" applyBorder="1" applyAlignment="1" applyProtection="1">
      <alignment horizontal="center" vertical="center" wrapText="1"/>
      <protection locked="0"/>
    </xf>
    <xf numFmtId="0" fontId="31" fillId="14" borderId="1" xfId="0" applyFont="1" applyFill="1" applyBorder="1" applyAlignment="1" applyProtection="1">
      <alignment horizontal="center" vertical="center"/>
      <protection hidden="1"/>
    </xf>
    <xf numFmtId="164" fontId="31" fillId="14" borderId="1" xfId="1" applyFont="1" applyFill="1" applyBorder="1" applyAlignment="1" applyProtection="1">
      <alignment horizontal="center" vertical="center"/>
      <protection hidden="1"/>
    </xf>
    <xf numFmtId="0" fontId="33" fillId="15" borderId="27" xfId="4" applyFont="1" applyFill="1" applyBorder="1" applyAlignment="1" applyProtection="1">
      <alignment vertical="center" wrapText="1"/>
      <protection locked="0"/>
    </xf>
    <xf numFmtId="0" fontId="33" fillId="15" borderId="28" xfId="4" applyFont="1" applyFill="1" applyBorder="1" applyAlignment="1" applyProtection="1">
      <alignment vertical="center" wrapText="1"/>
      <protection locked="0"/>
    </xf>
    <xf numFmtId="0" fontId="33" fillId="16" borderId="17" xfId="4" applyFont="1" applyFill="1" applyBorder="1" applyAlignment="1" applyProtection="1">
      <alignment vertical="center"/>
      <protection locked="0"/>
    </xf>
    <xf numFmtId="0" fontId="34" fillId="16" borderId="17" xfId="4" applyFont="1" applyFill="1" applyBorder="1" applyAlignment="1" applyProtection="1">
      <alignment horizontal="center" vertical="center"/>
      <protection locked="0"/>
    </xf>
    <xf numFmtId="0" fontId="35" fillId="0" borderId="1" xfId="4" applyFont="1" applyBorder="1" applyAlignment="1" applyProtection="1">
      <alignment vertical="center" wrapText="1"/>
      <protection locked="0"/>
    </xf>
    <xf numFmtId="0" fontId="35" fillId="0" borderId="1" xfId="4" applyFont="1" applyBorder="1" applyAlignment="1" applyProtection="1">
      <alignment horizontal="center" vertical="center" wrapText="1"/>
      <protection locked="0"/>
    </xf>
    <xf numFmtId="0" fontId="36" fillId="0" borderId="1" xfId="4" applyFont="1" applyBorder="1" applyAlignment="1" applyProtection="1">
      <alignment vertical="center" wrapText="1"/>
      <protection locked="0"/>
    </xf>
    <xf numFmtId="0" fontId="35" fillId="2" borderId="1" xfId="4" applyFont="1" applyFill="1" applyBorder="1" applyAlignment="1" applyProtection="1">
      <alignment vertical="center" wrapText="1"/>
      <protection locked="0"/>
    </xf>
    <xf numFmtId="0" fontId="35" fillId="2" borderId="1" xfId="4" applyFont="1" applyFill="1" applyBorder="1" applyAlignment="1" applyProtection="1">
      <alignment horizontal="center" vertical="center" wrapText="1"/>
      <protection locked="0"/>
    </xf>
    <xf numFmtId="0" fontId="37" fillId="0" borderId="1" xfId="4" applyFont="1" applyBorder="1" applyAlignment="1" applyProtection="1">
      <alignment horizontal="center" vertical="center" wrapText="1"/>
      <protection locked="0"/>
    </xf>
    <xf numFmtId="0" fontId="38" fillId="0" borderId="1" xfId="4" applyFont="1" applyBorder="1" applyAlignment="1" applyProtection="1">
      <alignment vertical="center" wrapText="1"/>
      <protection locked="0"/>
    </xf>
    <xf numFmtId="0" fontId="39" fillId="0" borderId="1" xfId="4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0" xfId="4" applyFont="1" applyAlignment="1" applyProtection="1">
      <alignment vertical="center" wrapText="1"/>
      <protection locked="0"/>
    </xf>
    <xf numFmtId="0" fontId="35" fillId="2" borderId="0" xfId="4" applyFont="1" applyFill="1" applyAlignment="1" applyProtection="1">
      <alignment vertical="center" wrapText="1"/>
      <protection locked="0"/>
    </xf>
    <xf numFmtId="0" fontId="35" fillId="2" borderId="0" xfId="4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42" fillId="6" borderId="1" xfId="0" applyFont="1" applyFill="1" applyBorder="1" applyAlignment="1" applyProtection="1">
      <alignment horizontal="center" vertical="center"/>
      <protection hidden="1"/>
    </xf>
    <xf numFmtId="164" fontId="18" fillId="6" borderId="1" xfId="1" applyFont="1" applyFill="1" applyBorder="1" applyAlignment="1" applyProtection="1">
      <alignment horizontal="center" vertical="center"/>
      <protection hidden="1"/>
    </xf>
    <xf numFmtId="0" fontId="18" fillId="14" borderId="1" xfId="0" applyFont="1" applyFill="1" applyBorder="1" applyAlignment="1" applyProtection="1">
      <alignment horizontal="center" vertical="center"/>
      <protection hidden="1"/>
    </xf>
    <xf numFmtId="164" fontId="18" fillId="14" borderId="1" xfId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4" fillId="6" borderId="1" xfId="0" applyFont="1" applyFill="1" applyBorder="1" applyAlignment="1" applyProtection="1">
      <alignment horizontal="center" vertical="center" wrapText="1"/>
      <protection locked="0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3" fillId="11" borderId="0" xfId="0" applyFont="1" applyFill="1" applyAlignment="1" applyProtection="1">
      <alignment horizontal="center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 applyProtection="1">
      <alignment horizontal="center" vertical="center"/>
      <protection locked="0"/>
    </xf>
    <xf numFmtId="0" fontId="9" fillId="10" borderId="8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14" borderId="22" xfId="0" applyFont="1" applyFill="1" applyBorder="1" applyAlignment="1" applyProtection="1">
      <alignment horizontal="center" vertical="center"/>
      <protection locked="0"/>
    </xf>
    <xf numFmtId="0" fontId="9" fillId="14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32" fillId="4" borderId="22" xfId="0" applyFont="1" applyFill="1" applyBorder="1" applyAlignment="1" applyProtection="1">
      <alignment horizontal="left" vertical="center" wrapText="1"/>
      <protection locked="0"/>
    </xf>
    <xf numFmtId="0" fontId="32" fillId="4" borderId="23" xfId="0" applyFont="1" applyFill="1" applyBorder="1" applyAlignment="1" applyProtection="1">
      <alignment horizontal="left" vertical="center" wrapText="1"/>
      <protection locked="0"/>
    </xf>
    <xf numFmtId="0" fontId="32" fillId="4" borderId="24" xfId="0" applyFont="1" applyFill="1" applyBorder="1" applyAlignment="1" applyProtection="1">
      <alignment horizontal="left" vertical="center" wrapText="1"/>
      <protection locked="0"/>
    </xf>
    <xf numFmtId="0" fontId="32" fillId="4" borderId="2" xfId="0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 applyProtection="1">
      <alignment horizontal="left" vertical="center" wrapText="1"/>
      <protection locked="0"/>
    </xf>
    <xf numFmtId="0" fontId="32" fillId="4" borderId="21" xfId="0" applyFont="1" applyFill="1" applyBorder="1" applyAlignment="1" applyProtection="1">
      <alignment horizontal="left" vertical="center" wrapText="1"/>
      <protection locked="0"/>
    </xf>
    <xf numFmtId="0" fontId="32" fillId="4" borderId="25" xfId="0" applyFont="1" applyFill="1" applyBorder="1" applyAlignment="1" applyProtection="1">
      <alignment horizontal="left" vertical="center" wrapText="1"/>
      <protection locked="0"/>
    </xf>
    <xf numFmtId="0" fontId="32" fillId="4" borderId="19" xfId="0" applyFont="1" applyFill="1" applyBorder="1" applyAlignment="1" applyProtection="1">
      <alignment horizontal="left" vertical="center" wrapText="1"/>
      <protection locked="0"/>
    </xf>
    <xf numFmtId="0" fontId="32" fillId="4" borderId="26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wrapText="1"/>
      <protection hidden="1"/>
    </xf>
    <xf numFmtId="0" fontId="9" fillId="7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horizontal="left"/>
      <protection locked="0"/>
    </xf>
    <xf numFmtId="0" fontId="23" fillId="7" borderId="0" xfId="0" applyFont="1" applyFill="1" applyAlignment="1" applyProtection="1">
      <alignment horizontal="left" wrapText="1"/>
      <protection hidden="1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7" xfId="0" applyFont="1" applyFill="1" applyBorder="1" applyAlignment="1" applyProtection="1">
      <alignment horizontal="center"/>
      <protection locked="0"/>
    </xf>
    <xf numFmtId="0" fontId="12" fillId="8" borderId="8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2" fillId="8" borderId="5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11" xfId="0" applyFont="1" applyFill="1" applyBorder="1" applyAlignment="1" applyProtection="1">
      <alignment horizont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5" fillId="9" borderId="14" xfId="0" applyFont="1" applyFill="1" applyBorder="1" applyAlignment="1" applyProtection="1">
      <alignment horizontal="center"/>
      <protection locked="0"/>
    </xf>
    <xf numFmtId="0" fontId="5" fillId="9" borderId="15" xfId="0" applyFont="1" applyFill="1" applyBorder="1" applyAlignment="1" applyProtection="1">
      <alignment horizontal="center"/>
      <protection locked="0"/>
    </xf>
    <xf numFmtId="0" fontId="5" fillId="9" borderId="16" xfId="0" applyFont="1" applyFill="1" applyBorder="1" applyAlignment="1" applyProtection="1">
      <alignment horizontal="center"/>
      <protection locked="0"/>
    </xf>
    <xf numFmtId="0" fontId="7" fillId="8" borderId="17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166" fontId="15" fillId="2" borderId="17" xfId="2" applyNumberFormat="1" applyFont="1" applyFill="1" applyBorder="1" applyAlignment="1" applyProtection="1">
      <alignment horizontal="center" vertical="center"/>
      <protection hidden="1"/>
    </xf>
    <xf numFmtId="166" fontId="15" fillId="2" borderId="18" xfId="2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</cellXfs>
  <cellStyles count="8">
    <cellStyle name="Moeda" xfId="1" builtinId="4"/>
    <cellStyle name="Moeda 2" xfId="5" xr:uid="{00000000-0005-0000-0000-000001000000}"/>
    <cellStyle name="Normal" xfId="0" builtinId="0"/>
    <cellStyle name="Normal 12" xfId="7" xr:uid="{00000000-0005-0000-0000-000003000000}"/>
    <cellStyle name="Normal 2" xfId="3" xr:uid="{00000000-0005-0000-0000-000004000000}"/>
    <cellStyle name="Normal 2 2" xfId="4" xr:uid="{00000000-0005-0000-0000-000005000000}"/>
    <cellStyle name="Normal 3" xfId="6" xr:uid="{00000000-0005-0000-0000-000006000000}"/>
    <cellStyle name="Porcentagem" xfId="2" builtinId="5"/>
  </cellStyles>
  <dxfs count="3">
    <dxf>
      <fill>
        <patternFill>
          <fgColor indexed="64"/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611505</xdr:colOff>
      <xdr:row>10</xdr:row>
      <xdr:rowOff>144780</xdr:rowOff>
    </xdr:from>
    <xdr:to>
      <xdr:col>0</xdr:col>
      <xdr:colOff>3998595</xdr:colOff>
      <xdr:row>10</xdr:row>
      <xdr:rowOff>300990</xdr:rowOff>
    </xdr:to>
    <xdr:pic>
      <xdr:nvPicPr>
        <xdr:cNvPr id="5128" name="Picture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0" t="5681" r="20880" b="20460"/>
        <a:stretch>
          <a:fillRect/>
        </a:stretch>
      </xdr:blipFill>
      <xdr:spPr bwMode="auto">
        <a:xfrm>
          <a:off x="611505" y="2745105"/>
          <a:ext cx="3387090" cy="156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2809875</xdr:colOff>
      <xdr:row>3</xdr:row>
      <xdr:rowOff>28575</xdr:rowOff>
    </xdr:from>
    <xdr:to>
      <xdr:col>3</xdr:col>
      <xdr:colOff>400050</xdr:colOff>
      <xdr:row>8</xdr:row>
      <xdr:rowOff>76200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561975"/>
          <a:ext cx="4562475" cy="18192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34</xdr:row>
          <xdr:rowOff>285750</xdr:rowOff>
        </xdr:from>
        <xdr:to>
          <xdr:col>0</xdr:col>
          <xdr:colOff>3495675</xdr:colOff>
          <xdr:row>36</xdr:row>
          <xdr:rowOff>257175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PROTEGER PLANILHAS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34</xdr:row>
          <xdr:rowOff>342900</xdr:rowOff>
        </xdr:from>
        <xdr:to>
          <xdr:col>3</xdr:col>
          <xdr:colOff>495300</xdr:colOff>
          <xdr:row>36</xdr:row>
          <xdr:rowOff>152400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DESPROTEGER FÓRMULAS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31</xdr:row>
          <xdr:rowOff>209550</xdr:rowOff>
        </xdr:from>
        <xdr:to>
          <xdr:col>7</xdr:col>
          <xdr:colOff>314325</xdr:colOff>
          <xdr:row>40</xdr:row>
          <xdr:rowOff>133350</xdr:rowOff>
        </xdr:to>
        <xdr:pic>
          <xdr:nvPicPr>
            <xdr:cNvPr id="2095" name="Picture 2">
              <a:extLs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BA$1:$BG$14" spid="_x0000_s2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" y="6943725"/>
              <a:ext cx="10048875" cy="257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15</xdr:row>
          <xdr:rowOff>171450</xdr:rowOff>
        </xdr:from>
        <xdr:to>
          <xdr:col>7</xdr:col>
          <xdr:colOff>123825</xdr:colOff>
          <xdr:row>30</xdr:row>
          <xdr:rowOff>266700</xdr:rowOff>
        </xdr:to>
        <xdr:pic>
          <xdr:nvPicPr>
            <xdr:cNvPr id="2096" name="Picture 3">
              <a:extLst>
                <a:ext uri="{FF2B5EF4-FFF2-40B4-BE49-F238E27FC236}">
                  <a16:creationId xmlns:a16="http://schemas.microsoft.com/office/drawing/2014/main" id="{00000000-0008-0000-0300-000030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AR$1:$AX$14" spid="_x0000_s2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10075" y="3590925"/>
              <a:ext cx="5876925" cy="3086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16</xdr:row>
          <xdr:rowOff>171450</xdr:rowOff>
        </xdr:from>
        <xdr:to>
          <xdr:col>0</xdr:col>
          <xdr:colOff>4010025</xdr:colOff>
          <xdr:row>22</xdr:row>
          <xdr:rowOff>171450</xdr:rowOff>
        </xdr:to>
        <xdr:pic>
          <xdr:nvPicPr>
            <xdr:cNvPr id="2097" name="Picture 4">
              <a:extLst>
                <a:ext uri="{FF2B5EF4-FFF2-40B4-BE49-F238E27FC236}">
                  <a16:creationId xmlns:a16="http://schemas.microsoft.com/office/drawing/2014/main" id="{00000000-0008-0000-0300-000031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nutenção!$B$12:$C$18" spid="_x0000_s2139"/>
                </a:ext>
              </a:extLst>
            </xdr:cNvPicPr>
          </xdr:nvPicPr>
          <xdr:blipFill>
            <a:blip xmlns:r="http://schemas.openxmlformats.org/officeDocument/2006/relationships" r:embed="rId2">
              <a:grayscl/>
            </a:blip>
            <a:srcRect/>
            <a:stretch>
              <a:fillRect/>
            </a:stretch>
          </xdr:blipFill>
          <xdr:spPr bwMode="auto">
            <a:xfrm>
              <a:off x="514350" y="3781425"/>
              <a:ext cx="3495675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1048574"/>
  <sheetViews>
    <sheetView workbookViewId="0">
      <selection activeCell="G7" sqref="G7"/>
    </sheetView>
  </sheetViews>
  <sheetFormatPr defaultRowHeight="12.75" x14ac:dyDescent="0.2"/>
  <cols>
    <col min="1" max="1" width="60.5703125" style="2" customWidth="1"/>
    <col min="2" max="2" width="34.85546875" style="2" customWidth="1"/>
    <col min="3" max="4" width="9.140625" style="2"/>
    <col min="5" max="5" width="5.85546875" style="2" bestFit="1" customWidth="1"/>
    <col min="6" max="7" width="9.140625" style="2"/>
    <col min="8" max="8" width="10.28515625" style="2" customWidth="1"/>
    <col min="9" max="9" width="6.140625" style="2" customWidth="1"/>
    <col min="10" max="12" width="9.140625" style="2"/>
    <col min="13" max="19" width="9.140625" style="2" hidden="1" customWidth="1"/>
    <col min="20" max="16384" width="9.140625" style="2"/>
  </cols>
  <sheetData>
    <row r="1" spans="1:9" x14ac:dyDescent="0.2">
      <c r="A1" s="50" t="s">
        <v>216</v>
      </c>
      <c r="B1" s="180" t="s">
        <v>308</v>
      </c>
      <c r="C1" s="180"/>
      <c r="D1" s="180"/>
      <c r="E1" s="180"/>
      <c r="F1" s="180"/>
      <c r="G1" s="180"/>
      <c r="H1" s="180"/>
    </row>
    <row r="2" spans="1:9" x14ac:dyDescent="0.2">
      <c r="A2" s="50" t="s">
        <v>213</v>
      </c>
      <c r="B2" s="180"/>
      <c r="C2" s="180"/>
      <c r="D2" s="180"/>
      <c r="E2" s="180"/>
      <c r="F2" s="180"/>
      <c r="G2" s="180"/>
      <c r="H2" s="180"/>
    </row>
    <row r="3" spans="1:9" ht="16.5" customHeight="1" x14ac:dyDescent="0.2">
      <c r="A3" s="50" t="s">
        <v>285</v>
      </c>
      <c r="B3" s="180"/>
      <c r="C3" s="180"/>
      <c r="D3" s="180"/>
      <c r="E3" s="180"/>
      <c r="F3" s="180"/>
      <c r="G3" s="180"/>
      <c r="H3" s="180"/>
    </row>
    <row r="6" spans="1:9" ht="44.25" customHeight="1" x14ac:dyDescent="0.2">
      <c r="I6" s="49" t="s">
        <v>282</v>
      </c>
    </row>
    <row r="7" spans="1:9" ht="57" customHeight="1" x14ac:dyDescent="0.2">
      <c r="I7" s="49"/>
    </row>
    <row r="8" spans="1:9" x14ac:dyDescent="0.2">
      <c r="I8" s="49"/>
    </row>
    <row r="9" spans="1:9" x14ac:dyDescent="0.2">
      <c r="I9" s="49"/>
    </row>
    <row r="10" spans="1:9" ht="15.75" x14ac:dyDescent="0.25">
      <c r="A10" s="3" t="s">
        <v>0</v>
      </c>
      <c r="B10" s="176"/>
      <c r="C10" s="177"/>
      <c r="D10" s="177"/>
      <c r="E10" s="177"/>
      <c r="F10" s="177"/>
      <c r="G10" s="177"/>
      <c r="H10" s="178"/>
      <c r="I10" s="49"/>
    </row>
    <row r="11" spans="1:9" ht="33" customHeight="1" x14ac:dyDescent="0.2">
      <c r="A11" s="48" t="s">
        <v>272</v>
      </c>
      <c r="B11" s="173"/>
      <c r="C11" s="174"/>
      <c r="D11" s="174"/>
      <c r="E11" s="174"/>
      <c r="F11" s="174"/>
      <c r="G11" s="174"/>
      <c r="H11" s="175"/>
      <c r="I11" s="49"/>
    </row>
    <row r="12" spans="1:9" ht="74.25" customHeight="1" x14ac:dyDescent="0.2">
      <c r="A12" s="47" t="s">
        <v>286</v>
      </c>
      <c r="B12" s="192"/>
      <c r="C12" s="193"/>
      <c r="D12" s="193"/>
      <c r="E12" s="193"/>
      <c r="F12" s="193"/>
      <c r="G12" s="193"/>
      <c r="H12" s="194"/>
      <c r="I12" s="49"/>
    </row>
    <row r="13" spans="1:9" ht="12" customHeight="1" x14ac:dyDescent="0.2">
      <c r="I13" s="49"/>
    </row>
    <row r="14" spans="1:9" ht="12" customHeight="1" x14ac:dyDescent="0.2">
      <c r="A14" s="181" t="s">
        <v>289</v>
      </c>
      <c r="B14" s="181"/>
      <c r="C14" s="181"/>
      <c r="D14" s="181"/>
      <c r="E14" s="181"/>
      <c r="F14" s="181"/>
      <c r="G14" s="181"/>
      <c r="H14" s="181"/>
      <c r="I14" s="49"/>
    </row>
    <row r="15" spans="1:9" ht="379.5" customHeight="1" x14ac:dyDescent="0.2">
      <c r="A15" s="179" t="s">
        <v>283</v>
      </c>
      <c r="B15" s="179"/>
      <c r="C15" s="179" t="s">
        <v>284</v>
      </c>
      <c r="D15" s="179"/>
      <c r="E15" s="179"/>
      <c r="F15" s="179"/>
      <c r="G15" s="179"/>
      <c r="H15" s="179"/>
      <c r="I15" s="49"/>
    </row>
    <row r="16" spans="1:9" x14ac:dyDescent="0.2">
      <c r="A16" s="195" t="s">
        <v>287</v>
      </c>
      <c r="B16" s="196"/>
      <c r="C16" s="196"/>
      <c r="D16" s="196"/>
      <c r="E16" s="196"/>
      <c r="F16" s="196"/>
      <c r="G16" s="196"/>
      <c r="H16" s="196"/>
      <c r="I16" s="49"/>
    </row>
    <row r="17" spans="9:9" x14ac:dyDescent="0.2">
      <c r="I17" s="49"/>
    </row>
    <row r="18" spans="9:9" x14ac:dyDescent="0.2">
      <c r="I18" s="49"/>
    </row>
    <row r="19" spans="9:9" x14ac:dyDescent="0.2">
      <c r="I19" s="49"/>
    </row>
    <row r="20" spans="9:9" x14ac:dyDescent="0.2">
      <c r="I20" s="49"/>
    </row>
    <row r="21" spans="9:9" x14ac:dyDescent="0.2">
      <c r="I21" s="49"/>
    </row>
    <row r="22" spans="9:9" x14ac:dyDescent="0.2">
      <c r="I22" s="49"/>
    </row>
    <row r="23" spans="9:9" x14ac:dyDescent="0.2">
      <c r="I23" s="49"/>
    </row>
    <row r="24" spans="9:9" x14ac:dyDescent="0.2">
      <c r="I24" s="49"/>
    </row>
    <row r="25" spans="9:9" x14ac:dyDescent="0.2">
      <c r="I25" s="49"/>
    </row>
    <row r="26" spans="9:9" x14ac:dyDescent="0.2">
      <c r="I26" s="49"/>
    </row>
    <row r="34" spans="13:19" ht="13.5" thickBot="1" x14ac:dyDescent="0.25"/>
    <row r="35" spans="13:19" ht="43.5" customHeight="1" thickBot="1" x14ac:dyDescent="0.25">
      <c r="M35" s="189" t="s">
        <v>270</v>
      </c>
      <c r="N35" s="190"/>
      <c r="O35" s="190"/>
      <c r="P35" s="190"/>
      <c r="Q35" s="190"/>
      <c r="R35" s="190"/>
      <c r="S35" s="191"/>
    </row>
    <row r="36" spans="13:19" ht="42" customHeight="1" x14ac:dyDescent="0.2">
      <c r="M36" s="182" t="s">
        <v>269</v>
      </c>
      <c r="N36" s="183"/>
      <c r="O36" s="183"/>
      <c r="P36" s="184" t="s">
        <v>252</v>
      </c>
      <c r="Q36" s="184"/>
      <c r="R36" s="184"/>
      <c r="S36" s="185"/>
    </row>
    <row r="37" spans="13:19" ht="56.25" customHeight="1" thickBot="1" x14ac:dyDescent="0.25">
      <c r="M37" s="186" t="s">
        <v>291</v>
      </c>
      <c r="N37" s="187"/>
      <c r="O37" s="187"/>
      <c r="P37" s="187"/>
      <c r="Q37" s="187"/>
      <c r="R37" s="187"/>
      <c r="S37" s="188"/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12">
    <mergeCell ref="M36:O36"/>
    <mergeCell ref="P36:S36"/>
    <mergeCell ref="M37:S37"/>
    <mergeCell ref="M35:S35"/>
    <mergeCell ref="B12:H12"/>
    <mergeCell ref="A16:H16"/>
    <mergeCell ref="B11:H11"/>
    <mergeCell ref="B10:H10"/>
    <mergeCell ref="C15:H15"/>
    <mergeCell ref="A15:B15"/>
    <mergeCell ref="B1:H3"/>
    <mergeCell ref="A14:H1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roteger">
                <anchor moveWithCells="1" sizeWithCells="1">
                  <from>
                    <xdr:col>0</xdr:col>
                    <xdr:colOff>600075</xdr:colOff>
                    <xdr:row>34</xdr:row>
                    <xdr:rowOff>285750</xdr:rowOff>
                  </from>
                  <to>
                    <xdr:col>0</xdr:col>
                    <xdr:colOff>3495675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desproteger">
                <anchor moveWithCells="1" sizeWithCells="1">
                  <from>
                    <xdr:col>1</xdr:col>
                    <xdr:colOff>533400</xdr:colOff>
                    <xdr:row>34</xdr:row>
                    <xdr:rowOff>342900</xdr:rowOff>
                  </from>
                  <to>
                    <xdr:col>3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Controles!$A$17:$A$23</xm:f>
          </x14:formula1>
          <xm:sqref>B11:H11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BH50"/>
  <sheetViews>
    <sheetView tabSelected="1" topLeftCell="B1" zoomScale="85" zoomScaleNormal="85" workbookViewId="0">
      <selection activeCell="E6" sqref="E6:H7"/>
    </sheetView>
  </sheetViews>
  <sheetFormatPr defaultRowHeight="12.75" x14ac:dyDescent="0.2"/>
  <cols>
    <col min="1" max="1" width="39.5703125" style="69" hidden="1" customWidth="1"/>
    <col min="2" max="2" width="26.28515625" style="130" customWidth="1"/>
    <col min="3" max="3" width="15.42578125" style="56" hidden="1" customWidth="1"/>
    <col min="4" max="4" width="19" style="56" hidden="1" customWidth="1"/>
    <col min="5" max="5" width="8.7109375" style="56" customWidth="1"/>
    <col min="6" max="6" width="8.7109375" style="132" hidden="1" customWidth="1"/>
    <col min="7" max="8" width="14" style="131" customWidth="1"/>
    <col min="9" max="9" width="22" style="56" customWidth="1"/>
    <col min="10" max="10" width="14.28515625" style="56" hidden="1" customWidth="1"/>
    <col min="11" max="11" width="22" style="56" hidden="1" customWidth="1"/>
    <col min="12" max="12" width="17.140625" style="56" hidden="1" customWidth="1"/>
    <col min="13" max="14" width="18.5703125" style="56" hidden="1" customWidth="1"/>
    <col min="15" max="15" width="14.85546875" style="56" hidden="1" customWidth="1"/>
    <col min="16" max="16" width="13.7109375" style="56" hidden="1" customWidth="1"/>
    <col min="17" max="17" width="18.7109375" style="56" hidden="1" customWidth="1"/>
    <col min="18" max="18" width="20.85546875" style="56" customWidth="1"/>
    <col min="19" max="19" width="14.85546875" style="2" hidden="1" customWidth="1"/>
    <col min="20" max="20" width="32.85546875" style="2" hidden="1" customWidth="1"/>
    <col min="21" max="22" width="14.85546875" style="2" hidden="1" customWidth="1"/>
    <col min="23" max="23" width="13.28515625" style="2" bestFit="1" customWidth="1"/>
    <col min="24" max="24" width="29.42578125" style="93" customWidth="1"/>
    <col min="25" max="25" width="16.140625" style="56" hidden="1" customWidth="1"/>
    <col min="26" max="26" width="16.5703125" style="56" hidden="1" customWidth="1"/>
    <col min="27" max="27" width="10.5703125" style="56" customWidth="1"/>
    <col min="28" max="28" width="10.7109375" style="56" customWidth="1"/>
    <col min="29" max="29" width="12.7109375" style="56" customWidth="1"/>
    <col min="30" max="31" width="9.140625" style="56" hidden="1" customWidth="1"/>
    <col min="32" max="32" width="37.28515625" style="56" hidden="1" customWidth="1"/>
    <col min="33" max="37" width="20.7109375" style="56" hidden="1" customWidth="1"/>
    <col min="38" max="38" width="24" style="56" customWidth="1"/>
    <col min="39" max="39" width="71.140625" style="130" customWidth="1"/>
    <col min="40" max="41" width="38.7109375" style="2" hidden="1" customWidth="1"/>
    <col min="42" max="42" width="34.7109375" style="2" customWidth="1"/>
    <col min="43" max="43" width="24.7109375" style="8" customWidth="1"/>
    <col min="44" max="59" width="0" style="2" hidden="1" customWidth="1"/>
    <col min="60" max="60" width="11" style="2" bestFit="1" customWidth="1"/>
    <col min="61" max="16384" width="9.140625" style="2"/>
  </cols>
  <sheetData>
    <row r="1" spans="1:60" x14ac:dyDescent="0.2">
      <c r="B1" s="102" t="str">
        <f>'Nome do Projeto'!A1</f>
        <v>UNIVERSIDADE DO ESTADO DO RIO DE JANEIRO</v>
      </c>
      <c r="C1" s="62"/>
      <c r="D1" s="61"/>
      <c r="E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4"/>
      <c r="T1" s="4"/>
      <c r="U1" s="4"/>
      <c r="V1" s="4"/>
      <c r="W1" s="67"/>
      <c r="AM1" s="65"/>
      <c r="AR1" s="94" t="s">
        <v>24</v>
      </c>
      <c r="AS1" s="95"/>
      <c r="AT1" s="95"/>
      <c r="AU1" s="95"/>
      <c r="AV1" s="95"/>
      <c r="AW1" s="95"/>
      <c r="AX1" s="96"/>
      <c r="BA1" s="199" t="s">
        <v>243</v>
      </c>
      <c r="BB1" s="200"/>
      <c r="BC1" s="200"/>
      <c r="BD1" s="200"/>
      <c r="BE1" s="200"/>
      <c r="BF1" s="200"/>
      <c r="BG1" s="201"/>
    </row>
    <row r="2" spans="1:60" x14ac:dyDescent="0.2">
      <c r="B2" s="102" t="s">
        <v>401</v>
      </c>
      <c r="C2" s="62"/>
      <c r="D2" s="61"/>
      <c r="E2" s="61"/>
      <c r="G2" s="56"/>
      <c r="H2" s="56"/>
      <c r="J2" s="70"/>
      <c r="K2" s="70"/>
      <c r="L2" s="70"/>
      <c r="M2" s="70"/>
      <c r="N2" s="70"/>
      <c r="O2" s="70"/>
      <c r="P2" s="70"/>
      <c r="Q2" s="70"/>
      <c r="R2" s="70"/>
      <c r="S2" s="70"/>
      <c r="W2" s="67"/>
      <c r="AM2" s="160"/>
      <c r="AP2" s="39"/>
      <c r="AR2" s="5" t="s">
        <v>21</v>
      </c>
      <c r="AS2" s="5">
        <v>2018</v>
      </c>
      <c r="AT2" s="5">
        <v>2019</v>
      </c>
      <c r="AU2" s="5">
        <v>2020</v>
      </c>
      <c r="AV2" s="5">
        <v>2021</v>
      </c>
      <c r="AW2" s="5">
        <v>2022</v>
      </c>
      <c r="AX2" s="6" t="s">
        <v>20</v>
      </c>
      <c r="AY2" s="51"/>
      <c r="AZ2" s="51"/>
      <c r="BA2" s="7" t="s">
        <v>21</v>
      </c>
      <c r="BB2" s="7">
        <v>2018</v>
      </c>
      <c r="BC2" s="7">
        <v>2019</v>
      </c>
      <c r="BD2" s="7">
        <v>2020</v>
      </c>
      <c r="BE2" s="7">
        <v>2021</v>
      </c>
      <c r="BF2" s="7">
        <v>2022</v>
      </c>
      <c r="BG2" s="7" t="s">
        <v>20</v>
      </c>
    </row>
    <row r="3" spans="1:60" x14ac:dyDescent="0.2">
      <c r="B3" s="102" t="s">
        <v>404</v>
      </c>
      <c r="C3" s="62"/>
      <c r="D3" s="61"/>
      <c r="E3" s="61"/>
      <c r="G3" s="56"/>
      <c r="H3" s="56"/>
      <c r="I3" s="70"/>
      <c r="J3" s="70"/>
      <c r="K3" s="70"/>
      <c r="L3" s="70"/>
      <c r="M3" s="70"/>
      <c r="N3" s="70"/>
      <c r="O3" s="70"/>
      <c r="P3" s="70"/>
      <c r="Q3" s="70"/>
      <c r="S3" s="70"/>
      <c r="W3" s="67"/>
      <c r="AL3" s="66"/>
      <c r="AM3" s="65"/>
      <c r="AR3" s="103" t="str">
        <f>Controles!A7</f>
        <v xml:space="preserve">Professor Visitante no Brasil </v>
      </c>
      <c r="AS3" s="104">
        <f t="shared" ref="AS3:AW4" si="0">COUNTIFS($B:$B,$AR3,$E:$E,AS$2)</f>
        <v>0</v>
      </c>
      <c r="AT3" s="104">
        <f t="shared" si="0"/>
        <v>0</v>
      </c>
      <c r="AU3" s="104">
        <f t="shared" si="0"/>
        <v>0</v>
      </c>
      <c r="AV3" s="104">
        <f t="shared" si="0"/>
        <v>0</v>
      </c>
      <c r="AW3" s="104">
        <f t="shared" si="0"/>
        <v>0</v>
      </c>
      <c r="AX3" s="105">
        <f>SUM(AS3:AW3)</f>
        <v>0</v>
      </c>
      <c r="AY3" s="106">
        <f>VLOOKUP(AR3,Controles!A:I,7,FALSE)</f>
        <v>0.5</v>
      </c>
      <c r="AZ3" s="106">
        <f>VLOOKUP(AR3,Controles!A:I,9,FALSE)</f>
        <v>12</v>
      </c>
      <c r="BA3" s="103" t="str">
        <f>Controles!A7</f>
        <v xml:space="preserve">Professor Visitante no Brasil </v>
      </c>
      <c r="BB3" s="107">
        <f t="shared" ref="BB3:BF4" si="1">SUMIFS($R:$R,$E:$E,BB$2,$B:$B,$BA3)</f>
        <v>0</v>
      </c>
      <c r="BC3" s="107">
        <f t="shared" si="1"/>
        <v>0</v>
      </c>
      <c r="BD3" s="107">
        <f t="shared" si="1"/>
        <v>0</v>
      </c>
      <c r="BE3" s="107">
        <f t="shared" si="1"/>
        <v>0</v>
      </c>
      <c r="BF3" s="107">
        <f t="shared" si="1"/>
        <v>0</v>
      </c>
      <c r="BG3" s="108">
        <f>SUM(BB3:BF3)</f>
        <v>0</v>
      </c>
    </row>
    <row r="4" spans="1:60" x14ac:dyDescent="0.2">
      <c r="B4" s="64" t="s">
        <v>285</v>
      </c>
      <c r="C4" s="62"/>
      <c r="D4" s="61"/>
      <c r="E4" s="61"/>
      <c r="G4" s="56"/>
      <c r="H4" s="56"/>
      <c r="J4" s="70"/>
      <c r="K4" s="70"/>
      <c r="L4" s="70"/>
      <c r="M4" s="70"/>
      <c r="N4" s="70"/>
      <c r="O4" s="70"/>
      <c r="P4" s="70"/>
      <c r="Q4" s="70"/>
      <c r="S4" s="70"/>
      <c r="W4" s="67"/>
      <c r="AM4" s="65"/>
      <c r="AR4" s="103" t="str">
        <f>Controles!A8</f>
        <v xml:space="preserve">Jovem Talento com Experiência no Exterior </v>
      </c>
      <c r="AS4" s="104">
        <f t="shared" si="0"/>
        <v>0</v>
      </c>
      <c r="AT4" s="104">
        <f t="shared" si="0"/>
        <v>0</v>
      </c>
      <c r="AU4" s="104">
        <f t="shared" si="0"/>
        <v>0</v>
      </c>
      <c r="AV4" s="104">
        <f t="shared" si="0"/>
        <v>0</v>
      </c>
      <c r="AW4" s="104">
        <f t="shared" si="0"/>
        <v>0</v>
      </c>
      <c r="AX4" s="105">
        <f t="shared" ref="AX4:AX12" si="2">SUM(AS4:AW4)</f>
        <v>0</v>
      </c>
      <c r="AY4" s="106">
        <f>VLOOKUP(AR4,Controles!A:I,7,FALSE)</f>
        <v>6</v>
      </c>
      <c r="AZ4" s="106">
        <f>VLOOKUP(AR4,Controles!A:I,9,FALSE)</f>
        <v>36</v>
      </c>
      <c r="BA4" s="103" t="str">
        <f>Controles!A8</f>
        <v xml:space="preserve">Jovem Talento com Experiência no Exterior </v>
      </c>
      <c r="BB4" s="107">
        <f t="shared" si="1"/>
        <v>0</v>
      </c>
      <c r="BC4" s="107">
        <f t="shared" si="1"/>
        <v>0</v>
      </c>
      <c r="BD4" s="107">
        <f t="shared" si="1"/>
        <v>0</v>
      </c>
      <c r="BE4" s="107">
        <f t="shared" si="1"/>
        <v>0</v>
      </c>
      <c r="BF4" s="107">
        <f t="shared" si="1"/>
        <v>0</v>
      </c>
      <c r="BG4" s="108">
        <f t="shared" ref="BG4:BG12" si="3">SUM(BB4:BF4)</f>
        <v>0</v>
      </c>
    </row>
    <row r="5" spans="1:60" ht="12.75" customHeight="1" x14ac:dyDescent="0.2">
      <c r="B5" s="197" t="s">
        <v>405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70"/>
      <c r="W5" s="67"/>
      <c r="X5" s="211" t="s">
        <v>406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65"/>
      <c r="AR5" s="86"/>
      <c r="AS5" s="87"/>
      <c r="AT5" s="87"/>
      <c r="AU5" s="87"/>
      <c r="AV5" s="87"/>
      <c r="AW5" s="87"/>
      <c r="AX5" s="88"/>
      <c r="AY5" s="51"/>
      <c r="AZ5" s="51"/>
      <c r="BA5" s="86"/>
      <c r="BB5" s="89"/>
      <c r="BC5" s="89"/>
      <c r="BD5" s="89"/>
      <c r="BE5" s="89"/>
      <c r="BF5" s="89"/>
      <c r="BG5" s="90"/>
    </row>
    <row r="6" spans="1:60" ht="12.75" customHeight="1" x14ac:dyDescent="0.2">
      <c r="B6" s="212" t="s">
        <v>301</v>
      </c>
      <c r="C6" s="82"/>
      <c r="D6" s="82"/>
      <c r="E6" s="213" t="s">
        <v>372</v>
      </c>
      <c r="F6" s="213"/>
      <c r="G6" s="213"/>
      <c r="H6" s="213"/>
      <c r="I6" s="138" t="s">
        <v>302</v>
      </c>
      <c r="J6" s="138"/>
      <c r="K6" s="138"/>
      <c r="L6" s="138"/>
      <c r="M6" s="138"/>
      <c r="N6" s="138"/>
      <c r="O6" s="138"/>
      <c r="P6" s="138"/>
      <c r="Q6" s="138"/>
      <c r="R6" s="138" t="s">
        <v>298</v>
      </c>
      <c r="S6" s="75"/>
      <c r="T6" s="4"/>
      <c r="U6" s="4"/>
      <c r="V6" s="4"/>
      <c r="W6" s="67"/>
      <c r="X6" s="202" t="s">
        <v>407</v>
      </c>
      <c r="Y6" s="203"/>
      <c r="Z6" s="203"/>
      <c r="AA6" s="203"/>
      <c r="AB6" s="204"/>
      <c r="AC6" s="78"/>
      <c r="AD6" s="77"/>
      <c r="AE6" s="77"/>
      <c r="AF6" s="77"/>
      <c r="AG6" s="77"/>
      <c r="AH6" s="77"/>
      <c r="AI6" s="77"/>
      <c r="AJ6" s="77"/>
      <c r="AK6" s="77"/>
      <c r="AL6" s="97" t="s">
        <v>298</v>
      </c>
      <c r="AM6" s="65"/>
      <c r="AR6" s="103" t="str">
        <f>Controles!A9</f>
        <v xml:space="preserve">Pós-doutorado com experiência no exterior </v>
      </c>
      <c r="AS6" s="104">
        <f t="shared" ref="AS6:AW12" si="4">COUNTIFS($B:$B,$AR6,$E:$E,AS$2)</f>
        <v>0</v>
      </c>
      <c r="AT6" s="104">
        <f t="shared" si="4"/>
        <v>0</v>
      </c>
      <c r="AU6" s="104">
        <f t="shared" si="4"/>
        <v>0</v>
      </c>
      <c r="AV6" s="104">
        <f t="shared" si="4"/>
        <v>0</v>
      </c>
      <c r="AW6" s="104">
        <f t="shared" si="4"/>
        <v>0</v>
      </c>
      <c r="AX6" s="105">
        <f t="shared" si="2"/>
        <v>0</v>
      </c>
      <c r="AY6" s="106">
        <f>VLOOKUP(AR6,Controles!A:I,7,FALSE)</f>
        <v>6</v>
      </c>
      <c r="AZ6" s="106">
        <f>VLOOKUP(AR6,Controles!A:I,9,FALSE)</f>
        <v>36</v>
      </c>
      <c r="BA6" s="103" t="str">
        <f>Controles!A9</f>
        <v xml:space="preserve">Pós-doutorado com experiência no exterior </v>
      </c>
      <c r="BB6" s="107">
        <f t="shared" ref="BB6:BF12" si="5">SUMIFS($R:$R,$E:$E,BB$2,$B:$B,$BA6)</f>
        <v>0</v>
      </c>
      <c r="BC6" s="107">
        <f t="shared" si="5"/>
        <v>0</v>
      </c>
      <c r="BD6" s="107">
        <f t="shared" si="5"/>
        <v>0</v>
      </c>
      <c r="BE6" s="107">
        <f t="shared" si="5"/>
        <v>0</v>
      </c>
      <c r="BF6" s="107">
        <f t="shared" si="5"/>
        <v>0</v>
      </c>
      <c r="BG6" s="108">
        <f t="shared" si="3"/>
        <v>0</v>
      </c>
    </row>
    <row r="7" spans="1:60" ht="31.5" customHeight="1" x14ac:dyDescent="0.2">
      <c r="B7" s="212"/>
      <c r="C7" s="82"/>
      <c r="D7" s="82"/>
      <c r="E7" s="213"/>
      <c r="F7" s="213"/>
      <c r="G7" s="213"/>
      <c r="H7" s="213"/>
      <c r="I7" s="142">
        <v>2019</v>
      </c>
      <c r="J7" s="142"/>
      <c r="K7" s="142"/>
      <c r="L7" s="142"/>
      <c r="M7" s="142"/>
      <c r="N7" s="142"/>
      <c r="O7" s="142"/>
      <c r="P7" s="142"/>
      <c r="Q7" s="142"/>
      <c r="R7" s="143">
        <f>SUMIFS(R:R,E:E,I7)</f>
        <v>0</v>
      </c>
      <c r="S7" s="75"/>
      <c r="T7" s="4"/>
      <c r="U7" s="4"/>
      <c r="V7" s="4"/>
      <c r="W7" s="67"/>
      <c r="X7" s="205"/>
      <c r="Y7" s="206"/>
      <c r="Z7" s="206"/>
      <c r="AA7" s="206"/>
      <c r="AB7" s="207"/>
      <c r="AC7" s="135">
        <v>2019</v>
      </c>
      <c r="AD7" s="136"/>
      <c r="AE7" s="136"/>
      <c r="AF7" s="136"/>
      <c r="AG7" s="136"/>
      <c r="AH7" s="136"/>
      <c r="AI7" s="136"/>
      <c r="AJ7" s="136"/>
      <c r="AK7" s="136"/>
      <c r="AL7" s="134">
        <f>SUMIFS(AL:AL,AA:AA,AC7)</f>
        <v>0</v>
      </c>
      <c r="AM7" s="65"/>
      <c r="AR7" s="103" t="str">
        <f>Controles!A10</f>
        <v xml:space="preserve">Professor Visitante no Exterior Sênior </v>
      </c>
      <c r="AS7" s="104">
        <f t="shared" si="4"/>
        <v>0</v>
      </c>
      <c r="AT7" s="104">
        <f t="shared" si="4"/>
        <v>0</v>
      </c>
      <c r="AU7" s="104">
        <f t="shared" si="4"/>
        <v>0</v>
      </c>
      <c r="AV7" s="104">
        <f t="shared" si="4"/>
        <v>0</v>
      </c>
      <c r="AW7" s="104">
        <f t="shared" si="4"/>
        <v>0</v>
      </c>
      <c r="AX7" s="105">
        <f t="shared" si="2"/>
        <v>0</v>
      </c>
      <c r="AY7" s="106">
        <f>VLOOKUP(AR7,Controles!A:I,7,FALSE)</f>
        <v>3</v>
      </c>
      <c r="AZ7" s="106">
        <f>VLOOKUP(AR7,Controles!A:I,9,FALSE)</f>
        <v>12</v>
      </c>
      <c r="BA7" s="103" t="str">
        <f>Controles!A10</f>
        <v xml:space="preserve">Professor Visitante no Exterior Sênior </v>
      </c>
      <c r="BB7" s="107">
        <f t="shared" si="5"/>
        <v>0</v>
      </c>
      <c r="BC7" s="107">
        <f t="shared" si="5"/>
        <v>0</v>
      </c>
      <c r="BD7" s="107">
        <f t="shared" si="5"/>
        <v>0</v>
      </c>
      <c r="BE7" s="107">
        <f t="shared" si="5"/>
        <v>0</v>
      </c>
      <c r="BF7" s="107">
        <f t="shared" si="5"/>
        <v>0</v>
      </c>
      <c r="BG7" s="108">
        <f t="shared" si="3"/>
        <v>0</v>
      </c>
    </row>
    <row r="8" spans="1:60" ht="31.5" customHeight="1" x14ac:dyDescent="0.2">
      <c r="B8" s="212" t="s">
        <v>370</v>
      </c>
      <c r="C8" s="82"/>
      <c r="D8" s="82"/>
      <c r="E8" s="214" t="str">
        <f>IF(E6="Selecione","Será preenchido automaticamente após selecionar o coordenador(a)",VLOOKUP(E6,Controles!$W:$AB,3,FALSE))</f>
        <v>Será preenchido automaticamente após selecionar o coordenador(a)</v>
      </c>
      <c r="F8" s="214"/>
      <c r="G8" s="214"/>
      <c r="H8" s="214"/>
      <c r="I8" s="142">
        <v>2020</v>
      </c>
      <c r="J8" s="142"/>
      <c r="K8" s="142"/>
      <c r="L8" s="142"/>
      <c r="M8" s="142"/>
      <c r="N8" s="142"/>
      <c r="O8" s="142"/>
      <c r="P8" s="142"/>
      <c r="Q8" s="142"/>
      <c r="R8" s="143">
        <f>SUMIFS(R:R,E:E,I8)</f>
        <v>0</v>
      </c>
      <c r="S8" s="75"/>
      <c r="T8" s="4"/>
      <c r="U8" s="4"/>
      <c r="V8" s="4"/>
      <c r="W8" s="67"/>
      <c r="X8" s="205"/>
      <c r="Y8" s="206"/>
      <c r="Z8" s="206"/>
      <c r="AA8" s="206"/>
      <c r="AB8" s="207"/>
      <c r="AC8" s="135">
        <v>2020</v>
      </c>
      <c r="AD8" s="137"/>
      <c r="AE8" s="137"/>
      <c r="AF8" s="137"/>
      <c r="AG8" s="137"/>
      <c r="AH8" s="137"/>
      <c r="AI8" s="137"/>
      <c r="AJ8" s="137"/>
      <c r="AK8" s="137"/>
      <c r="AL8" s="135">
        <f>SUMIFS(AL:AL,AA:AA,AC8)</f>
        <v>0</v>
      </c>
      <c r="AM8" s="65"/>
      <c r="AR8" s="103" t="str">
        <f>Controles!A11</f>
        <v xml:space="preserve">Professor Visitante no Exterior Júnior </v>
      </c>
      <c r="AS8" s="104">
        <f t="shared" si="4"/>
        <v>0</v>
      </c>
      <c r="AT8" s="104">
        <f t="shared" si="4"/>
        <v>0</v>
      </c>
      <c r="AU8" s="104">
        <f t="shared" si="4"/>
        <v>0</v>
      </c>
      <c r="AV8" s="104">
        <f t="shared" si="4"/>
        <v>0</v>
      </c>
      <c r="AW8" s="104">
        <f t="shared" si="4"/>
        <v>0</v>
      </c>
      <c r="AX8" s="105">
        <f t="shared" si="2"/>
        <v>0</v>
      </c>
      <c r="AY8" s="106">
        <f>VLOOKUP(AR8,Controles!A:I,7,FALSE)</f>
        <v>3</v>
      </c>
      <c r="AZ8" s="106">
        <f>VLOOKUP(AR8,Controles!A:I,9,FALSE)</f>
        <v>12</v>
      </c>
      <c r="BA8" s="103" t="str">
        <f>Controles!A11</f>
        <v xml:space="preserve">Professor Visitante no Exterior Júnior </v>
      </c>
      <c r="BB8" s="107">
        <f t="shared" si="5"/>
        <v>0</v>
      </c>
      <c r="BC8" s="107">
        <f t="shared" si="5"/>
        <v>0</v>
      </c>
      <c r="BD8" s="107">
        <f t="shared" si="5"/>
        <v>0</v>
      </c>
      <c r="BE8" s="107">
        <f t="shared" si="5"/>
        <v>0</v>
      </c>
      <c r="BF8" s="107">
        <f t="shared" si="5"/>
        <v>0</v>
      </c>
      <c r="BG8" s="108">
        <f t="shared" si="3"/>
        <v>0</v>
      </c>
    </row>
    <row r="9" spans="1:60" ht="31.5" customHeight="1" x14ac:dyDescent="0.2">
      <c r="B9" s="212"/>
      <c r="C9" s="82"/>
      <c r="D9" s="82"/>
      <c r="E9" s="214"/>
      <c r="F9" s="214"/>
      <c r="G9" s="214"/>
      <c r="H9" s="214"/>
      <c r="I9" s="142">
        <v>2021</v>
      </c>
      <c r="J9" s="142"/>
      <c r="K9" s="142"/>
      <c r="L9" s="142"/>
      <c r="M9" s="142"/>
      <c r="N9" s="142"/>
      <c r="O9" s="142"/>
      <c r="P9" s="142"/>
      <c r="Q9" s="142"/>
      <c r="R9" s="143">
        <f>SUMIFS(R:R,E:E,I9)</f>
        <v>0</v>
      </c>
      <c r="S9" s="75"/>
      <c r="T9" s="4"/>
      <c r="U9" s="4"/>
      <c r="V9" s="4"/>
      <c r="W9" s="67"/>
      <c r="X9" s="205"/>
      <c r="Y9" s="206"/>
      <c r="Z9" s="206"/>
      <c r="AA9" s="206"/>
      <c r="AB9" s="207"/>
      <c r="AC9" s="135">
        <v>2021</v>
      </c>
      <c r="AD9" s="136"/>
      <c r="AE9" s="136"/>
      <c r="AF9" s="136"/>
      <c r="AG9" s="136"/>
      <c r="AH9" s="136"/>
      <c r="AI9" s="136"/>
      <c r="AJ9" s="136"/>
      <c r="AK9" s="136"/>
      <c r="AL9" s="134">
        <f>SUMIFS(AL:AL,AA:AA,AC9)</f>
        <v>0</v>
      </c>
      <c r="AM9" s="65"/>
      <c r="AR9" s="103" t="str">
        <f>Controles!A12</f>
        <v>Doutorado Sanduíche</v>
      </c>
      <c r="AS9" s="104">
        <f t="shared" si="4"/>
        <v>0</v>
      </c>
      <c r="AT9" s="104">
        <f t="shared" si="4"/>
        <v>0</v>
      </c>
      <c r="AU9" s="104">
        <f t="shared" si="4"/>
        <v>0</v>
      </c>
      <c r="AV9" s="104">
        <f t="shared" si="4"/>
        <v>0</v>
      </c>
      <c r="AW9" s="104">
        <f t="shared" si="4"/>
        <v>0</v>
      </c>
      <c r="AX9" s="105">
        <f t="shared" si="2"/>
        <v>0</v>
      </c>
      <c r="AY9" s="106">
        <f>VLOOKUP(AR9,Controles!A:I,7,FALSE)</f>
        <v>6</v>
      </c>
      <c r="AZ9" s="106">
        <f>VLOOKUP(AR9,Controles!A:I,9,FALSE)</f>
        <v>12</v>
      </c>
      <c r="BA9" s="103" t="str">
        <f>Controles!A12</f>
        <v>Doutorado Sanduíche</v>
      </c>
      <c r="BB9" s="107">
        <f t="shared" si="5"/>
        <v>0</v>
      </c>
      <c r="BC9" s="107">
        <f t="shared" si="5"/>
        <v>0</v>
      </c>
      <c r="BD9" s="107">
        <f t="shared" si="5"/>
        <v>0</v>
      </c>
      <c r="BE9" s="107">
        <f t="shared" si="5"/>
        <v>0</v>
      </c>
      <c r="BF9" s="107">
        <f t="shared" si="5"/>
        <v>0</v>
      </c>
      <c r="BG9" s="108">
        <f t="shared" si="3"/>
        <v>0</v>
      </c>
    </row>
    <row r="10" spans="1:60" x14ac:dyDescent="0.2">
      <c r="B10" s="212" t="s">
        <v>371</v>
      </c>
      <c r="C10" s="82"/>
      <c r="D10" s="82"/>
      <c r="E10" s="215" t="str">
        <f>IF(E6="Selecione","Será preenchido automaticamente após selecionar o coordenador(a)",VLOOKUP(E6,Controles!$W:$AB,4,FALSE))</f>
        <v>Será preenchido automaticamente após selecionar o coordenador(a)</v>
      </c>
      <c r="F10" s="215"/>
      <c r="G10" s="215"/>
      <c r="H10" s="215"/>
      <c r="I10" s="165">
        <v>2024</v>
      </c>
      <c r="J10" s="165"/>
      <c r="K10" s="165"/>
      <c r="L10" s="165"/>
      <c r="M10" s="165"/>
      <c r="N10" s="165"/>
      <c r="O10" s="165"/>
      <c r="P10" s="165"/>
      <c r="Q10" s="165"/>
      <c r="R10" s="166">
        <f>SUMIFS(R:R,E:E,I10)</f>
        <v>0</v>
      </c>
      <c r="S10" s="61"/>
      <c r="T10" s="4"/>
      <c r="U10" s="4"/>
      <c r="V10" s="4"/>
      <c r="W10" s="67"/>
      <c r="X10" s="205"/>
      <c r="Y10" s="206"/>
      <c r="Z10" s="206"/>
      <c r="AA10" s="206"/>
      <c r="AB10" s="207"/>
      <c r="AC10" s="162">
        <v>2024</v>
      </c>
      <c r="AD10" s="163"/>
      <c r="AE10" s="163"/>
      <c r="AF10" s="163"/>
      <c r="AG10" s="163"/>
      <c r="AH10" s="163"/>
      <c r="AI10" s="163"/>
      <c r="AJ10" s="163"/>
      <c r="AK10" s="163"/>
      <c r="AL10" s="164">
        <f>SUMIFS(AL:AL,AA:AA,AC10)</f>
        <v>0</v>
      </c>
      <c r="AM10" s="65"/>
      <c r="AR10" s="103" t="str">
        <f>Controles!A13</f>
        <v xml:space="preserve">Capacitação </v>
      </c>
      <c r="AS10" s="104">
        <f t="shared" si="4"/>
        <v>0</v>
      </c>
      <c r="AT10" s="104">
        <f t="shared" si="4"/>
        <v>0</v>
      </c>
      <c r="AU10" s="104">
        <f t="shared" si="4"/>
        <v>0</v>
      </c>
      <c r="AV10" s="104">
        <f t="shared" si="4"/>
        <v>0</v>
      </c>
      <c r="AW10" s="104">
        <f t="shared" si="4"/>
        <v>0</v>
      </c>
      <c r="AX10" s="105">
        <f t="shared" si="2"/>
        <v>0</v>
      </c>
      <c r="AY10" s="106">
        <f>VLOOKUP(AR10,Controles!A:I,7,FALSE)</f>
        <v>0</v>
      </c>
      <c r="AZ10" s="106">
        <f>VLOOKUP(AR10,Controles!A:I,9,FALSE)</f>
        <v>3</v>
      </c>
      <c r="BA10" s="103" t="str">
        <f>Controles!A13</f>
        <v xml:space="preserve">Capacitação </v>
      </c>
      <c r="BB10" s="107">
        <f t="shared" si="5"/>
        <v>0</v>
      </c>
      <c r="BC10" s="107">
        <f t="shared" si="5"/>
        <v>0</v>
      </c>
      <c r="BD10" s="107">
        <f t="shared" si="5"/>
        <v>0</v>
      </c>
      <c r="BE10" s="107">
        <f t="shared" si="5"/>
        <v>0</v>
      </c>
      <c r="BF10" s="107">
        <f t="shared" si="5"/>
        <v>0</v>
      </c>
      <c r="BG10" s="108">
        <f t="shared" si="3"/>
        <v>0</v>
      </c>
    </row>
    <row r="11" spans="1:60" ht="78" customHeight="1" x14ac:dyDescent="0.2">
      <c r="B11" s="212"/>
      <c r="C11" s="82"/>
      <c r="D11" s="82"/>
      <c r="E11" s="215"/>
      <c r="F11" s="215"/>
      <c r="G11" s="215"/>
      <c r="H11" s="215"/>
      <c r="I11" s="142"/>
      <c r="J11" s="142"/>
      <c r="K11" s="142"/>
      <c r="L11" s="142"/>
      <c r="M11" s="142"/>
      <c r="N11" s="142"/>
      <c r="O11" s="142"/>
      <c r="P11" s="142"/>
      <c r="Q11" s="142"/>
      <c r="R11" s="143">
        <f>SUMIFS(R:R,E:E,I11)</f>
        <v>0</v>
      </c>
      <c r="S11" s="4"/>
      <c r="T11" s="4"/>
      <c r="U11" s="4"/>
      <c r="V11" s="4"/>
      <c r="W11" s="67"/>
      <c r="X11" s="208"/>
      <c r="Y11" s="209"/>
      <c r="Z11" s="209"/>
      <c r="AA11" s="209"/>
      <c r="AB11" s="210"/>
      <c r="AC11" s="135"/>
      <c r="AD11" s="136"/>
      <c r="AE11" s="136"/>
      <c r="AF11" s="136"/>
      <c r="AG11" s="136"/>
      <c r="AH11" s="136"/>
      <c r="AI11" s="136"/>
      <c r="AJ11" s="136"/>
      <c r="AK11" s="136"/>
      <c r="AL11" s="134">
        <f>SUMIFS(AL:AL,AA:AA,AC11)</f>
        <v>0</v>
      </c>
      <c r="AM11" s="76"/>
      <c r="AR11" s="103">
        <f>Controles!A14</f>
        <v>0</v>
      </c>
      <c r="AS11" s="104">
        <f t="shared" si="4"/>
        <v>0</v>
      </c>
      <c r="AT11" s="104">
        <f t="shared" si="4"/>
        <v>0</v>
      </c>
      <c r="AU11" s="104">
        <f t="shared" si="4"/>
        <v>0</v>
      </c>
      <c r="AV11" s="104">
        <f t="shared" si="4"/>
        <v>0</v>
      </c>
      <c r="AW11" s="104">
        <f t="shared" si="4"/>
        <v>0</v>
      </c>
      <c r="AX11" s="105">
        <f t="shared" si="2"/>
        <v>0</v>
      </c>
      <c r="AY11" s="106">
        <f>VLOOKUP(AR11,Controles!A:I,7,FALSE)</f>
        <v>0</v>
      </c>
      <c r="AZ11" s="106">
        <f>VLOOKUP(AR11,Controles!A:I,9,FALSE)</f>
        <v>0</v>
      </c>
      <c r="BA11" s="103">
        <f>Controles!A14</f>
        <v>0</v>
      </c>
      <c r="BB11" s="107">
        <f t="shared" si="5"/>
        <v>0</v>
      </c>
      <c r="BC11" s="107">
        <f t="shared" si="5"/>
        <v>0</v>
      </c>
      <c r="BD11" s="107">
        <f t="shared" si="5"/>
        <v>0</v>
      </c>
      <c r="BE11" s="107">
        <f t="shared" si="5"/>
        <v>0</v>
      </c>
      <c r="BF11" s="107">
        <f t="shared" si="5"/>
        <v>0</v>
      </c>
      <c r="BG11" s="108">
        <f t="shared" si="3"/>
        <v>0</v>
      </c>
    </row>
    <row r="12" spans="1:60" ht="48.75" customHeight="1" x14ac:dyDescent="0.2">
      <c r="B12" s="64"/>
      <c r="C12" s="61"/>
      <c r="D12" s="61"/>
      <c r="E12" s="61"/>
      <c r="G12" s="61"/>
      <c r="H12" s="63"/>
      <c r="I12" s="161" t="s">
        <v>214</v>
      </c>
      <c r="J12" s="161"/>
      <c r="K12" s="161"/>
      <c r="L12" s="161"/>
      <c r="M12" s="161"/>
      <c r="N12" s="161"/>
      <c r="O12" s="161"/>
      <c r="P12" s="161"/>
      <c r="Q12" s="161"/>
      <c r="R12" s="169">
        <f>SUM(R7:R11)</f>
        <v>0</v>
      </c>
      <c r="S12" s="4"/>
      <c r="T12" s="4"/>
      <c r="U12" s="4"/>
      <c r="V12" s="4"/>
      <c r="W12" s="67"/>
      <c r="AC12" s="167" t="s">
        <v>214</v>
      </c>
      <c r="AD12" s="167"/>
      <c r="AE12" s="167"/>
      <c r="AF12" s="167"/>
      <c r="AG12" s="167"/>
      <c r="AH12" s="167"/>
      <c r="AI12" s="167"/>
      <c r="AJ12" s="167"/>
      <c r="AK12" s="167"/>
      <c r="AL12" s="168">
        <f>SUM(AL7:AL11)</f>
        <v>0</v>
      </c>
      <c r="AM12" s="109" t="str">
        <f>IF(AL12&gt;R12,"Valor "&amp;TEXT(AL12-R12,"R$ #.###,##")&amp;" superior  ao disponível ao Projeto","Readequação dentro do limite.")</f>
        <v>Readequação dentro do limite.</v>
      </c>
      <c r="AR12" s="103">
        <f>Controles!A15</f>
        <v>0</v>
      </c>
      <c r="AS12" s="104">
        <f t="shared" si="4"/>
        <v>0</v>
      </c>
      <c r="AT12" s="104">
        <f t="shared" si="4"/>
        <v>0</v>
      </c>
      <c r="AU12" s="104">
        <f t="shared" si="4"/>
        <v>0</v>
      </c>
      <c r="AV12" s="104">
        <f t="shared" si="4"/>
        <v>0</v>
      </c>
      <c r="AW12" s="104">
        <f t="shared" si="4"/>
        <v>0</v>
      </c>
      <c r="AX12" s="105">
        <f t="shared" si="2"/>
        <v>0</v>
      </c>
      <c r="AY12" s="106">
        <f>VLOOKUP(AR12,Controles!A:I,7,FALSE)</f>
        <v>0</v>
      </c>
      <c r="AZ12" s="106">
        <f>VLOOKUP(AR12,Controles!A:I,9,FALSE)</f>
        <v>0</v>
      </c>
      <c r="BA12" s="103">
        <f>Controles!A15</f>
        <v>0</v>
      </c>
      <c r="BB12" s="107">
        <f t="shared" si="5"/>
        <v>0</v>
      </c>
      <c r="BC12" s="107">
        <f t="shared" si="5"/>
        <v>0</v>
      </c>
      <c r="BD12" s="107">
        <f t="shared" si="5"/>
        <v>0</v>
      </c>
      <c r="BE12" s="107">
        <f t="shared" si="5"/>
        <v>0</v>
      </c>
      <c r="BF12" s="107">
        <f t="shared" si="5"/>
        <v>0</v>
      </c>
      <c r="BG12" s="108">
        <f t="shared" si="3"/>
        <v>0</v>
      </c>
    </row>
    <row r="13" spans="1:60" x14ac:dyDescent="0.2">
      <c r="B13" s="197" t="s">
        <v>405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81"/>
      <c r="T13" s="81"/>
      <c r="U13" s="81"/>
      <c r="V13" s="81"/>
      <c r="W13" s="67"/>
      <c r="X13" s="211" t="s">
        <v>406</v>
      </c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65"/>
      <c r="AR13" s="91"/>
      <c r="AS13" s="87"/>
      <c r="AT13" s="87"/>
      <c r="AU13" s="87"/>
      <c r="AV13" s="87"/>
      <c r="AW13" s="87"/>
      <c r="AX13" s="88"/>
      <c r="AY13" s="51"/>
      <c r="AZ13" s="51"/>
      <c r="BA13" s="86"/>
      <c r="BB13" s="89"/>
      <c r="BC13" s="89"/>
      <c r="BD13" s="89"/>
      <c r="BE13" s="89"/>
      <c r="BF13" s="89"/>
      <c r="BG13" s="90"/>
    </row>
    <row r="14" spans="1:60" ht="63.75" x14ac:dyDescent="0.2">
      <c r="B14" s="139" t="s">
        <v>297</v>
      </c>
      <c r="C14" s="140" t="s">
        <v>245</v>
      </c>
      <c r="D14" s="139" t="s">
        <v>271</v>
      </c>
      <c r="E14" s="139" t="s">
        <v>408</v>
      </c>
      <c r="F14" s="139" t="s">
        <v>295</v>
      </c>
      <c r="G14" s="139" t="s">
        <v>288</v>
      </c>
      <c r="H14" s="141" t="s">
        <v>293</v>
      </c>
      <c r="I14" s="139" t="s">
        <v>215</v>
      </c>
      <c r="J14" s="139" t="s">
        <v>257</v>
      </c>
      <c r="K14" s="139" t="s">
        <v>233</v>
      </c>
      <c r="L14" s="140" t="s">
        <v>248</v>
      </c>
      <c r="M14" s="140" t="s">
        <v>268</v>
      </c>
      <c r="N14" s="140" t="s">
        <v>281</v>
      </c>
      <c r="O14" s="140" t="s">
        <v>249</v>
      </c>
      <c r="P14" s="140" t="s">
        <v>250</v>
      </c>
      <c r="Q14" s="140" t="s">
        <v>267</v>
      </c>
      <c r="R14" s="140" t="s">
        <v>292</v>
      </c>
      <c r="S14" s="58" t="s">
        <v>251</v>
      </c>
      <c r="T14" s="58" t="s">
        <v>299</v>
      </c>
      <c r="U14" s="58" t="s">
        <v>300</v>
      </c>
      <c r="V14" s="58"/>
      <c r="W14" s="68"/>
      <c r="X14" s="79" t="s">
        <v>297</v>
      </c>
      <c r="Y14" s="80" t="s">
        <v>245</v>
      </c>
      <c r="Z14" s="79" t="s">
        <v>271</v>
      </c>
      <c r="AA14" s="171" t="s">
        <v>402</v>
      </c>
      <c r="AB14" s="170" t="s">
        <v>288</v>
      </c>
      <c r="AC14" s="172" t="s">
        <v>403</v>
      </c>
      <c r="AD14" s="79" t="s">
        <v>257</v>
      </c>
      <c r="AE14" s="79" t="s">
        <v>233</v>
      </c>
      <c r="AF14" s="80" t="s">
        <v>248</v>
      </c>
      <c r="AG14" s="80" t="s">
        <v>268</v>
      </c>
      <c r="AH14" s="80" t="s">
        <v>281</v>
      </c>
      <c r="AI14" s="80" t="s">
        <v>249</v>
      </c>
      <c r="AJ14" s="80" t="s">
        <v>250</v>
      </c>
      <c r="AK14" s="80" t="s">
        <v>267</v>
      </c>
      <c r="AL14" s="80" t="s">
        <v>280</v>
      </c>
      <c r="AM14" s="83" t="s">
        <v>294</v>
      </c>
      <c r="AN14" s="58" t="s">
        <v>303</v>
      </c>
      <c r="AO14" s="58" t="s">
        <v>304</v>
      </c>
      <c r="AP14" s="83" t="s">
        <v>305</v>
      </c>
      <c r="AQ14" s="83" t="s">
        <v>215</v>
      </c>
      <c r="AR14" s="73" t="s">
        <v>20</v>
      </c>
      <c r="AS14" s="110">
        <f>SUM(AS3:AS12)</f>
        <v>0</v>
      </c>
      <c r="AT14" s="110">
        <f>SUM(AT3:AT12)</f>
        <v>0</v>
      </c>
      <c r="AU14" s="110">
        <f>SUM(AU3:AU12)</f>
        <v>0</v>
      </c>
      <c r="AV14" s="110">
        <f>SUM(AV3:AV12)</f>
        <v>0</v>
      </c>
      <c r="AW14" s="110">
        <f>SUM(AW3:AW12)</f>
        <v>0</v>
      </c>
      <c r="AX14" s="110">
        <f>SUM(AS14:AW14)</f>
        <v>0</v>
      </c>
      <c r="AY14" s="74"/>
      <c r="AZ14" s="59"/>
      <c r="BA14" s="58" t="s">
        <v>20</v>
      </c>
      <c r="BB14" s="111">
        <f>SUM(BB3:BB12)</f>
        <v>0</v>
      </c>
      <c r="BC14" s="111">
        <f>SUM(BC3:BC12)</f>
        <v>0</v>
      </c>
      <c r="BD14" s="111">
        <f>SUM(BD3:BD12)</f>
        <v>0</v>
      </c>
      <c r="BE14" s="111">
        <f>SUM(BE3:BE12)</f>
        <v>0</v>
      </c>
      <c r="BF14" s="111">
        <f>SUM(BF3:BF12)</f>
        <v>0</v>
      </c>
      <c r="BG14" s="111">
        <f>SUM(BB14:BF14)</f>
        <v>0</v>
      </c>
    </row>
    <row r="15" spans="1:60" s="57" customFormat="1" ht="15" x14ac:dyDescent="0.2">
      <c r="A15" s="71" t="s">
        <v>296</v>
      </c>
      <c r="B15" s="128"/>
      <c r="C15" s="112" t="str">
        <f>IF(B15="","",VLOOKUP(B15,Controles!A:N,2,FALSE))</f>
        <v/>
      </c>
      <c r="D15" s="55" t="s">
        <v>31</v>
      </c>
      <c r="E15" s="84">
        <v>2024</v>
      </c>
      <c r="F15" s="133" t="str">
        <f>IF(G15*H15=0,"",G15*H15)</f>
        <v/>
      </c>
      <c r="G15" s="129"/>
      <c r="H15" s="129"/>
      <c r="I15" s="112" t="str">
        <f>IF(AND(B15="",E15="",G15="",H15=""),"",IF(OR(,,B15="",D15="",E15="",G15="",H15=""),"Preenchimento pendente","Preenchimento completo"))</f>
        <v>Preenchimento pendente</v>
      </c>
      <c r="J15" s="112" t="str">
        <f>IF(D15="","",VLOOKUP(D15,Controles!P:T,5,FALSE))</f>
        <v>S</v>
      </c>
      <c r="K15" s="113" t="str">
        <f>IF(D15="","",VLOOKUP(D15,Controles!P:S,4,FALSE))</f>
        <v>Europa</v>
      </c>
      <c r="L15" s="114" t="str">
        <f>IF(I15="Preenchimento completo",VLOOKUP(B15,Controles!A:N,3,FALSE)*G15,"")</f>
        <v/>
      </c>
      <c r="M15" s="114" t="str">
        <f>IF(I15="Preenchimento completo",VLOOKUP(C15&amp;K15,Controles!J:K,2,FALSE)*IF(G15&gt;6,2,1),"")</f>
        <v/>
      </c>
      <c r="N15" s="114" t="str">
        <f>IF(I15="Preenchimento completo",VLOOKUP(B15,Controles!A:N,5,FALSE)*IF(G15&gt;6,2,1),"")</f>
        <v/>
      </c>
      <c r="O15" s="114" t="str">
        <f>IF(I15="Preenchimento completo",VLOOKUP(B15,Controles!A:N,4,FALSE),"")</f>
        <v/>
      </c>
      <c r="P15" s="114" t="str">
        <f>IF(I15="Preenchimento completo",ROUNDUP(G15,0)*VLOOKUP(B15,Controles!A:N,6,FALSE),"")</f>
        <v/>
      </c>
      <c r="Q15" s="115" t="str">
        <f>IF(I15="Preenchimento completo",SUM(L15:P15),"")</f>
        <v/>
      </c>
      <c r="R15" s="116" t="str">
        <f>IF(I15="Preenchimento completo",(Q15-M15-N15+VLOOKUP(B15,Controles!$A:$N,5,FALSE)*IF(G15&gt;6,2,1))*H15,"")</f>
        <v/>
      </c>
      <c r="S15" s="116" t="str">
        <f>IF(R15="","",R15-Q15)</f>
        <v/>
      </c>
      <c r="T15" s="117" t="str">
        <f>B15&amp;E15&amp;G15&amp;H15</f>
        <v>2024</v>
      </c>
      <c r="U15" s="116" t="str">
        <f t="shared" ref="U15:U50" si="6">IF(B15="","",IF(COUNTIFS(X:X,B15)=0,"Excluído",IF(COUNTIFS(AN:AN,T15)=0,"Alterado","Mantido")))</f>
        <v/>
      </c>
      <c r="V15" s="60"/>
      <c r="W15" s="72"/>
      <c r="X15" s="128"/>
      <c r="Y15" s="112" t="str">
        <f>IF(X15="","",VLOOKUP(X15,Controles!A:N,2,FALSE))</f>
        <v/>
      </c>
      <c r="Z15" s="55" t="s">
        <v>31</v>
      </c>
      <c r="AA15" s="84">
        <v>2024</v>
      </c>
      <c r="AB15" s="84"/>
      <c r="AC15" s="84"/>
      <c r="AD15" s="112" t="str">
        <f>IF(Z15="","",VLOOKUP(Z15,Controles!P:T,5,FALSE))</f>
        <v>S</v>
      </c>
      <c r="AE15" s="113" t="str">
        <f>IF(Z15="","",VLOOKUP(Z15,Controles!P:S,4,FALSE))</f>
        <v>Europa</v>
      </c>
      <c r="AF15" s="114" t="str">
        <f>IF(OR(AQ15="Preenchimento completo",AQ15="Falta Justificativa"),VLOOKUP(X15,Controles!A:N,3,FALSE)*AB15,"")</f>
        <v/>
      </c>
      <c r="AG15" s="114" t="str">
        <f>IF(OR(AQ15="Preenchimento completo",AQ15="Falta Justificativa"),VLOOKUP(Y15&amp;AE15,Controles!J:K,2,FALSE)*IF(AB15&gt;6,2,1),"")</f>
        <v/>
      </c>
      <c r="AH15" s="114" t="str">
        <f>IF(OR(AQ15="Preenchimento completo",AQ15="Falta Justificativa"),VLOOKUP(X15,Controles!A:N,5,FALSE)*IF(AB15&gt;6,2,1),"")</f>
        <v/>
      </c>
      <c r="AI15" s="114" t="str">
        <f>IF(OR(AQ15="Preenchimento completo",AQ15="Falta Justificativa"),VLOOKUP(X15,Controles!A:N,4,FALSE),"")</f>
        <v/>
      </c>
      <c r="AJ15" s="114" t="str">
        <f>IF(OR(AQ15="Preenchimento completo",AQ15="Falta Justificativa"),ROUNDUP(AB15,0)*VLOOKUP(X15,Controles!A:N,6,FALSE),"")</f>
        <v/>
      </c>
      <c r="AK15" s="115" t="str">
        <f>IF(OR(AQ15="Preenchimento completo",AQ15="Falta Justificativa"),SUM(AF15:AJ15),"")</f>
        <v/>
      </c>
      <c r="AL15" s="116" t="str">
        <f>IF(OR(AQ15="Preenchimento completo",AQ15="Falta Justificativa"),(AK15-AG15-AH15+VLOOKUP(X15,Controles!$A:$N,5,FALSE)*IF(AB15&gt;6,2,1))*AC15,"")</f>
        <v/>
      </c>
      <c r="AM15" s="85"/>
      <c r="AN15" s="118" t="str">
        <f>X15&amp;AA15&amp;AB15&amp;AC15</f>
        <v>2024</v>
      </c>
      <c r="AO15" s="116" t="str">
        <f t="shared" ref="AO15:AO50" si="7">IF(X15="","",IF(COUNTIFS(U:U,X15)=0,"Incluído",IF(COUNTIFS(T:T,AN15)=0,"Alterado","Mantido")))</f>
        <v/>
      </c>
      <c r="AP15" s="60"/>
      <c r="AQ15" s="119" t="str">
        <f t="shared" ref="AQ15:AQ46" si="8">IF(AND(X15="",AA15="",AB15="",AC15=""),"",IF(OR(X15="",,AA15="",AB15="",AC15=""),"Preenchimento pendente",IF(AM15="","Falta Justificativa","Preenchimento completo")))</f>
        <v>Preenchimento pendente</v>
      </c>
      <c r="BH15" s="100"/>
    </row>
    <row r="16" spans="1:60" s="57" customFormat="1" ht="15" x14ac:dyDescent="0.2">
      <c r="A16" s="71" t="s">
        <v>296</v>
      </c>
      <c r="B16" s="128"/>
      <c r="C16" s="112" t="str">
        <f>IF(B16="","",VLOOKUP(B16,Controles!A:N,2,FALSE))</f>
        <v/>
      </c>
      <c r="D16" s="55" t="s">
        <v>31</v>
      </c>
      <c r="E16" s="84"/>
      <c r="F16" s="133" t="str">
        <f t="shared" ref="F16:F50" si="9">IF(G16*H16=0,"",G16*H16)</f>
        <v/>
      </c>
      <c r="G16" s="129"/>
      <c r="H16" s="129"/>
      <c r="I16" s="112" t="str">
        <f t="shared" ref="I16:I50" si="10">IF(AND(B16="",E16="",G16="",H16=""),"",IF(OR(,,B16="",D16="",E16="",G16="",H16=""),"Preenchimento pendente","Preenchimento completo"))</f>
        <v/>
      </c>
      <c r="J16" s="112" t="str">
        <f>IF(D16="","",VLOOKUP(D16,Controles!P:T,5,FALSE))</f>
        <v>S</v>
      </c>
      <c r="K16" s="113" t="str">
        <f>IF(D16="","",VLOOKUP(D16,Controles!P:S,4,FALSE))</f>
        <v>Europa</v>
      </c>
      <c r="L16" s="114" t="str">
        <f>IF(I16="Preenchimento completo",VLOOKUP(B16,Controles!A:N,3,FALSE)*G16,"")</f>
        <v/>
      </c>
      <c r="M16" s="114" t="str">
        <f>IF(I16="Preenchimento completo",VLOOKUP(C16&amp;K16,Controles!J:K,2,FALSE)*IF(G16&gt;6,2,1),"")</f>
        <v/>
      </c>
      <c r="N16" s="114" t="str">
        <f>IF(I16="Preenchimento completo",VLOOKUP(B16,Controles!A:N,5,FALSE)*IF(G16&gt;6,2,1),"")</f>
        <v/>
      </c>
      <c r="O16" s="114" t="str">
        <f>IF(I16="Preenchimento completo",VLOOKUP(B16,Controles!A:N,4,FALSE),"")</f>
        <v/>
      </c>
      <c r="P16" s="114" t="str">
        <f>IF(I16="Preenchimento completo",ROUNDUP(G16,0)*VLOOKUP(B16,Controles!A:N,6,FALSE),"")</f>
        <v/>
      </c>
      <c r="Q16" s="115" t="str">
        <f t="shared" ref="Q16:Q50" si="11">IF(I16="Preenchimento completo",SUM(L16:P16),"")</f>
        <v/>
      </c>
      <c r="R16" s="116" t="str">
        <f>IF(I16="Preenchimento completo",(Q16-M16-N16+VLOOKUP(B16,Controles!$A:$N,5,FALSE)*IF(G16&gt;6,2,1))*H16,"")</f>
        <v/>
      </c>
      <c r="S16" s="116" t="str">
        <f t="shared" ref="S16:S32" si="12">IF(R16="","",R16-Q16)</f>
        <v/>
      </c>
      <c r="T16" s="117" t="str">
        <f t="shared" ref="T16:T50" si="13">B16&amp;E16&amp;G16&amp;H16</f>
        <v/>
      </c>
      <c r="U16" s="116" t="str">
        <f t="shared" si="6"/>
        <v/>
      </c>
      <c r="V16" s="60"/>
      <c r="W16" s="72"/>
      <c r="X16" s="128"/>
      <c r="Y16" s="112" t="str">
        <f>IF(X16="","",VLOOKUP(X16,Controles!A:N,2,FALSE))</f>
        <v/>
      </c>
      <c r="Z16" s="55" t="s">
        <v>31</v>
      </c>
      <c r="AA16" s="84"/>
      <c r="AB16" s="84"/>
      <c r="AC16" s="84"/>
      <c r="AD16" s="112" t="str">
        <f>IF(Z16="","",VLOOKUP(Z16,Controles!P:T,5,FALSE))</f>
        <v>S</v>
      </c>
      <c r="AE16" s="113" t="str">
        <f>IF(Z16="","",VLOOKUP(Z16,Controles!P:S,4,FALSE))</f>
        <v>Europa</v>
      </c>
      <c r="AF16" s="114" t="str">
        <f>IF(OR(AQ16="Preenchimento completo",AQ16="Falta Justificativa"),VLOOKUP(X16,Controles!A:N,3,FALSE)*AB16,"")</f>
        <v/>
      </c>
      <c r="AG16" s="114" t="str">
        <f>IF(OR(AQ16="Preenchimento completo",AQ16="Falta Justificativa"),VLOOKUP(Y16&amp;AE16,Controles!J:K,2,FALSE)*IF(AB16&gt;6,2,1),"")</f>
        <v/>
      </c>
      <c r="AH16" s="114" t="str">
        <f>IF(OR(AQ16="Preenchimento completo",AQ16="Falta Justificativa"),VLOOKUP(X16,Controles!A:N,5,FALSE)*IF(AB16&gt;6,2,1),"")</f>
        <v/>
      </c>
      <c r="AI16" s="114" t="str">
        <f>IF(OR(AQ16="Preenchimento completo",AQ16="Falta Justificativa"),VLOOKUP(X16,Controles!A:N,4,FALSE),"")</f>
        <v/>
      </c>
      <c r="AJ16" s="114" t="str">
        <f>IF(OR(AQ16="Preenchimento completo",AQ16="Falta Justificativa"),ROUNDUP(AB16,0)*VLOOKUP(X16,Controles!A:N,6,FALSE),"")</f>
        <v/>
      </c>
      <c r="AK16" s="115" t="str">
        <f>IF(OR(AQ16="Preenchimento completo",AQ16="Falta Justificativa"),SUM(AF16:AJ16),"")</f>
        <v/>
      </c>
      <c r="AL16" s="116" t="str">
        <f>IF(OR(AQ16="Preenchimento completo",AQ16="Falta Justificativa"),(AK16-AG16-AH16+VLOOKUP(X16,Controles!$A:$N,5,FALSE)*IF(AB16&gt;6,2,1))*AC16,"")</f>
        <v/>
      </c>
      <c r="AM16" s="92"/>
      <c r="AN16" s="118" t="str">
        <f t="shared" ref="AN16:AN50" si="14">X16&amp;AA16&amp;AB16&amp;AC16</f>
        <v/>
      </c>
      <c r="AO16" s="116" t="str">
        <f t="shared" si="7"/>
        <v/>
      </c>
      <c r="AP16" s="60"/>
      <c r="AQ16" s="119" t="str">
        <f t="shared" si="8"/>
        <v/>
      </c>
    </row>
    <row r="17" spans="1:43" s="57" customFormat="1" ht="15" x14ac:dyDescent="0.2">
      <c r="A17" s="71" t="s">
        <v>296</v>
      </c>
      <c r="B17" s="128"/>
      <c r="C17" s="112" t="str">
        <f>IF(B17="","",VLOOKUP(B17,Controles!A:N,2,FALSE))</f>
        <v/>
      </c>
      <c r="D17" s="55" t="s">
        <v>31</v>
      </c>
      <c r="E17" s="84"/>
      <c r="F17" s="133" t="str">
        <f t="shared" si="9"/>
        <v/>
      </c>
      <c r="G17" s="129"/>
      <c r="H17" s="129"/>
      <c r="I17" s="112" t="str">
        <f t="shared" si="10"/>
        <v/>
      </c>
      <c r="J17" s="112" t="str">
        <f>IF(D17="","",VLOOKUP(D17,Controles!P:T,5,FALSE))</f>
        <v>S</v>
      </c>
      <c r="K17" s="113" t="str">
        <f>IF(D17="","",VLOOKUP(D17,Controles!P:S,4,FALSE))</f>
        <v>Europa</v>
      </c>
      <c r="L17" s="114" t="str">
        <f>IF(I17="Preenchimento completo",VLOOKUP(B17,Controles!A:N,3,FALSE)*G17,"")</f>
        <v/>
      </c>
      <c r="M17" s="114" t="str">
        <f>IF(I17="Preenchimento completo",VLOOKUP(C17&amp;K17,Controles!J:K,2,FALSE)*IF(G17&gt;6,2,1),"")</f>
        <v/>
      </c>
      <c r="N17" s="114" t="str">
        <f>IF(I17="Preenchimento completo",VLOOKUP(B17,Controles!A:N,5,FALSE)*IF(G17&gt;6,2,1),"")</f>
        <v/>
      </c>
      <c r="O17" s="114" t="str">
        <f>IF(I17="Preenchimento completo",VLOOKUP(B17,Controles!A:N,4,FALSE),"")</f>
        <v/>
      </c>
      <c r="P17" s="114" t="str">
        <f>IF(I17="Preenchimento completo",ROUNDUP(G17,0)*VLOOKUP(B17,Controles!A:N,6,FALSE),"")</f>
        <v/>
      </c>
      <c r="Q17" s="115" t="str">
        <f t="shared" si="11"/>
        <v/>
      </c>
      <c r="R17" s="116" t="str">
        <f>IF(I17="Preenchimento completo",(Q17-M17-N17+VLOOKUP(B17,Controles!$A:$N,5,FALSE)*IF(G17&gt;6,2,1))*H17,"")</f>
        <v/>
      </c>
      <c r="S17" s="116" t="str">
        <f t="shared" si="12"/>
        <v/>
      </c>
      <c r="T17" s="117" t="str">
        <f t="shared" si="13"/>
        <v/>
      </c>
      <c r="U17" s="116" t="str">
        <f t="shared" si="6"/>
        <v/>
      </c>
      <c r="V17" s="60"/>
      <c r="W17" s="72"/>
      <c r="X17" s="128"/>
      <c r="Y17" s="112" t="str">
        <f>IF(X17="","",VLOOKUP(X17,Controles!A:N,2,FALSE))</f>
        <v/>
      </c>
      <c r="Z17" s="55" t="s">
        <v>31</v>
      </c>
      <c r="AA17" s="84"/>
      <c r="AB17" s="84"/>
      <c r="AC17" s="84"/>
      <c r="AD17" s="112" t="str">
        <f>IF(Z17="","",VLOOKUP(Z17,Controles!P:T,5,FALSE))</f>
        <v>S</v>
      </c>
      <c r="AE17" s="113" t="str">
        <f>IF(Z17="","",VLOOKUP(Z17,Controles!P:S,4,FALSE))</f>
        <v>Europa</v>
      </c>
      <c r="AF17" s="114" t="str">
        <f>IF(OR(AQ17="Preenchimento completo",AQ17="Falta Justificativa"),VLOOKUP(X17,Controles!A:N,3,FALSE)*AB17,"")</f>
        <v/>
      </c>
      <c r="AG17" s="114" t="str">
        <f>IF(OR(AQ17="Preenchimento completo",AQ17="Falta Justificativa"),VLOOKUP(Y17&amp;AE17,Controles!J:K,2,FALSE)*IF(AB17&gt;6,2,1),"")</f>
        <v/>
      </c>
      <c r="AH17" s="114" t="str">
        <f>IF(OR(AQ17="Preenchimento completo",AQ17="Falta Justificativa"),VLOOKUP(X17,Controles!A:N,5,FALSE)*IF(AB17&gt;6,2,1),"")</f>
        <v/>
      </c>
      <c r="AI17" s="114" t="str">
        <f>IF(OR(AQ17="Preenchimento completo",AQ17="Falta Justificativa"),VLOOKUP(X17,Controles!A:N,4,FALSE),"")</f>
        <v/>
      </c>
      <c r="AJ17" s="114" t="str">
        <f>IF(OR(AQ17="Preenchimento completo",AQ17="Falta Justificativa"),ROUNDUP(AB17,0)*VLOOKUP(X17,Controles!A:N,6,FALSE),"")</f>
        <v/>
      </c>
      <c r="AK17" s="115" t="str">
        <f t="shared" ref="AK17:AK50" si="15">IF(OR(AQ17="Preenchimento completo",AQ17="Falta Justificativa"),SUM(AF17:AJ17),"")</f>
        <v/>
      </c>
      <c r="AL17" s="116" t="str">
        <f>IF(OR(AQ17="Preenchimento completo",AQ17="Falta Justificativa"),(AK17-AG17-AH17+VLOOKUP(X17,Controles!$A:$N,5,FALSE)*IF(AB17&gt;6,2,1))*AC17,"")</f>
        <v/>
      </c>
      <c r="AM17" s="92"/>
      <c r="AN17" s="118" t="str">
        <f t="shared" si="14"/>
        <v/>
      </c>
      <c r="AO17" s="116" t="str">
        <f t="shared" si="7"/>
        <v/>
      </c>
      <c r="AP17" s="60"/>
      <c r="AQ17" s="119" t="str">
        <f t="shared" si="8"/>
        <v/>
      </c>
    </row>
    <row r="18" spans="1:43" s="57" customFormat="1" ht="15" x14ac:dyDescent="0.2">
      <c r="A18" s="71" t="s">
        <v>296</v>
      </c>
      <c r="B18" s="128"/>
      <c r="C18" s="112" t="str">
        <f>IF(B18="","",VLOOKUP(B18,Controles!A:N,2,FALSE))</f>
        <v/>
      </c>
      <c r="D18" s="55" t="s">
        <v>31</v>
      </c>
      <c r="E18" s="84"/>
      <c r="F18" s="133" t="str">
        <f t="shared" si="9"/>
        <v/>
      </c>
      <c r="G18" s="129"/>
      <c r="H18" s="129"/>
      <c r="I18" s="112" t="str">
        <f t="shared" si="10"/>
        <v/>
      </c>
      <c r="J18" s="112" t="str">
        <f>IF(D18="","",VLOOKUP(D18,Controles!P:T,5,FALSE))</f>
        <v>S</v>
      </c>
      <c r="K18" s="113" t="str">
        <f>IF(D18="","",VLOOKUP(D18,Controles!P:S,4,FALSE))</f>
        <v>Europa</v>
      </c>
      <c r="L18" s="114" t="str">
        <f>IF(I18="Preenchimento completo",VLOOKUP(B18,Controles!A:N,3,FALSE)*G18,"")</f>
        <v/>
      </c>
      <c r="M18" s="114" t="str">
        <f>IF(I18="Preenchimento completo",VLOOKUP(C18&amp;K18,Controles!J:K,2,FALSE)*IF(G18&gt;6,2,1),"")</f>
        <v/>
      </c>
      <c r="N18" s="114" t="str">
        <f>IF(I18="Preenchimento completo",VLOOKUP(B18,Controles!A:N,5,FALSE)*IF(G18&gt;6,2,1),"")</f>
        <v/>
      </c>
      <c r="O18" s="114" t="str">
        <f>IF(I18="Preenchimento completo",VLOOKUP(B18,Controles!A:N,4,FALSE),"")</f>
        <v/>
      </c>
      <c r="P18" s="114" t="str">
        <f>IF(I18="Preenchimento completo",ROUNDUP(G18,0)*VLOOKUP(B18,Controles!A:N,6,FALSE),"")</f>
        <v/>
      </c>
      <c r="Q18" s="115" t="str">
        <f t="shared" si="11"/>
        <v/>
      </c>
      <c r="R18" s="116" t="str">
        <f>IF(I18="Preenchimento completo",(Q18-M18-N18+VLOOKUP(B18,Controles!$A:$N,5,FALSE)*IF(G18&gt;6,2,1))*H18,"")</f>
        <v/>
      </c>
      <c r="S18" s="116" t="str">
        <f t="shared" si="12"/>
        <v/>
      </c>
      <c r="T18" s="117" t="str">
        <f t="shared" si="13"/>
        <v/>
      </c>
      <c r="U18" s="116" t="str">
        <f t="shared" si="6"/>
        <v/>
      </c>
      <c r="V18" s="60"/>
      <c r="W18" s="72"/>
      <c r="X18" s="128"/>
      <c r="Y18" s="112" t="str">
        <f>IF(X18="","",VLOOKUP(X18,Controles!A:N,2,FALSE))</f>
        <v/>
      </c>
      <c r="Z18" s="55" t="s">
        <v>31</v>
      </c>
      <c r="AA18" s="84"/>
      <c r="AB18" s="84"/>
      <c r="AC18" s="84"/>
      <c r="AD18" s="112" t="str">
        <f>IF(Z18="","",VLOOKUP(Z18,Controles!P:T,5,FALSE))</f>
        <v>S</v>
      </c>
      <c r="AE18" s="113" t="str">
        <f>IF(Z18="","",VLOOKUP(Z18,Controles!P:S,4,FALSE))</f>
        <v>Europa</v>
      </c>
      <c r="AF18" s="114" t="str">
        <f>IF(OR(AQ18="Preenchimento completo",AQ18="Falta Justificativa"),VLOOKUP(X18,Controles!A:N,3,FALSE)*AB18,"")</f>
        <v/>
      </c>
      <c r="AG18" s="114" t="str">
        <f>IF(OR(AQ18="Preenchimento completo",AQ18="Falta Justificativa"),VLOOKUP(Y18&amp;AE18,Controles!J:K,2,FALSE)*IF(AB18&gt;6,2,1),"")</f>
        <v/>
      </c>
      <c r="AH18" s="114" t="str">
        <f>IF(OR(AQ18="Preenchimento completo",AQ18="Falta Justificativa"),VLOOKUP(X18,Controles!A:N,5,FALSE)*IF(AB18&gt;6,2,1),"")</f>
        <v/>
      </c>
      <c r="AI18" s="114" t="str">
        <f>IF(OR(AQ18="Preenchimento completo",AQ18="Falta Justificativa"),VLOOKUP(X18,Controles!A:N,4,FALSE),"")</f>
        <v/>
      </c>
      <c r="AJ18" s="114" t="str">
        <f>IF(OR(AQ18="Preenchimento completo",AQ18="Falta Justificativa"),ROUNDUP(AB18,0)*VLOOKUP(X18,Controles!A:N,6,FALSE),"")</f>
        <v/>
      </c>
      <c r="AK18" s="115" t="str">
        <f t="shared" si="15"/>
        <v/>
      </c>
      <c r="AL18" s="116" t="str">
        <f>IF(OR(AQ18="Preenchimento completo",AQ18="Falta Justificativa"),(AK18-AG18-AH18+VLOOKUP(X18,Controles!$A:$N,5,FALSE)*IF(AB18&gt;6,2,1))*AC18,"")</f>
        <v/>
      </c>
      <c r="AM18" s="92"/>
      <c r="AN18" s="118" t="str">
        <f t="shared" si="14"/>
        <v/>
      </c>
      <c r="AO18" s="116" t="str">
        <f t="shared" si="7"/>
        <v/>
      </c>
      <c r="AP18" s="60"/>
      <c r="AQ18" s="119" t="str">
        <f t="shared" si="8"/>
        <v/>
      </c>
    </row>
    <row r="19" spans="1:43" s="57" customFormat="1" ht="15" x14ac:dyDescent="0.2">
      <c r="A19" s="71" t="s">
        <v>296</v>
      </c>
      <c r="B19" s="128"/>
      <c r="C19" s="112" t="str">
        <f>IF(B19="","",VLOOKUP(B19,Controles!A:N,2,FALSE))</f>
        <v/>
      </c>
      <c r="D19" s="55" t="s">
        <v>31</v>
      </c>
      <c r="E19" s="84"/>
      <c r="F19" s="133" t="str">
        <f t="shared" si="9"/>
        <v/>
      </c>
      <c r="G19" s="129"/>
      <c r="H19" s="129"/>
      <c r="I19" s="112" t="str">
        <f t="shared" si="10"/>
        <v/>
      </c>
      <c r="J19" s="112" t="str">
        <f>IF(D19="","",VLOOKUP(D19,Controles!P:T,5,FALSE))</f>
        <v>S</v>
      </c>
      <c r="K19" s="113" t="str">
        <f>IF(D19="","",VLOOKUP(D19,Controles!P:S,4,FALSE))</f>
        <v>Europa</v>
      </c>
      <c r="L19" s="114" t="str">
        <f>IF(I19="Preenchimento completo",VLOOKUP(B19,Controles!A:N,3,FALSE)*G19,"")</f>
        <v/>
      </c>
      <c r="M19" s="114" t="str">
        <f>IF(I19="Preenchimento completo",VLOOKUP(C19&amp;K19,Controles!J:K,2,FALSE)*IF(G19&gt;6,2,1),"")</f>
        <v/>
      </c>
      <c r="N19" s="114" t="str">
        <f>IF(I19="Preenchimento completo",VLOOKUP(B19,Controles!A:N,5,FALSE)*IF(G19&gt;6,2,1),"")</f>
        <v/>
      </c>
      <c r="O19" s="114" t="str">
        <f>IF(I19="Preenchimento completo",VLOOKUP(B19,Controles!A:N,4,FALSE),"")</f>
        <v/>
      </c>
      <c r="P19" s="114" t="str">
        <f>IF(I19="Preenchimento completo",ROUNDUP(G19,0)*VLOOKUP(B19,Controles!A:N,6,FALSE),"")</f>
        <v/>
      </c>
      <c r="Q19" s="115" t="str">
        <f t="shared" si="11"/>
        <v/>
      </c>
      <c r="R19" s="116" t="str">
        <f>IF(I19="Preenchimento completo",(Q19-M19-N19+VLOOKUP(B19,Controles!$A:$N,5,FALSE)*IF(G19&gt;6,2,1))*H19,"")</f>
        <v/>
      </c>
      <c r="S19" s="116" t="str">
        <f t="shared" si="12"/>
        <v/>
      </c>
      <c r="T19" s="117" t="str">
        <f t="shared" si="13"/>
        <v/>
      </c>
      <c r="U19" s="116" t="str">
        <f t="shared" si="6"/>
        <v/>
      </c>
      <c r="V19" s="60"/>
      <c r="W19" s="72"/>
      <c r="X19" s="128"/>
      <c r="Y19" s="112" t="str">
        <f>IF(X19="","",VLOOKUP(X19,Controles!A:N,2,FALSE))</f>
        <v/>
      </c>
      <c r="Z19" s="55" t="s">
        <v>31</v>
      </c>
      <c r="AA19" s="84"/>
      <c r="AB19" s="84"/>
      <c r="AC19" s="84"/>
      <c r="AD19" s="112" t="str">
        <f>IF(Z19="","",VLOOKUP(Z19,Controles!P:T,5,FALSE))</f>
        <v>S</v>
      </c>
      <c r="AE19" s="113" t="str">
        <f>IF(Z19="","",VLOOKUP(Z19,Controles!P:S,4,FALSE))</f>
        <v>Europa</v>
      </c>
      <c r="AF19" s="114" t="str">
        <f>IF(OR(AQ19="Preenchimento completo",AQ19="Falta Justificativa"),VLOOKUP(X19,Controles!A:N,3,FALSE)*AB19,"")</f>
        <v/>
      </c>
      <c r="AG19" s="114" t="str">
        <f>IF(OR(AQ19="Preenchimento completo",AQ19="Falta Justificativa"),VLOOKUP(Y19&amp;AE19,Controles!J:K,2,FALSE)*IF(AB19&gt;6,2,1),"")</f>
        <v/>
      </c>
      <c r="AH19" s="114" t="str">
        <f>IF(OR(AQ19="Preenchimento completo",AQ19="Falta Justificativa"),VLOOKUP(X19,Controles!A:N,5,FALSE)*IF(AB19&gt;6,2,1),"")</f>
        <v/>
      </c>
      <c r="AI19" s="114" t="str">
        <f>IF(OR(AQ19="Preenchimento completo",AQ19="Falta Justificativa"),VLOOKUP(X19,Controles!A:N,4,FALSE),"")</f>
        <v/>
      </c>
      <c r="AJ19" s="114" t="str">
        <f>IF(OR(AQ19="Preenchimento completo",AQ19="Falta Justificativa"),ROUNDUP(AB19,0)*VLOOKUP(X19,Controles!A:N,6,FALSE),"")</f>
        <v/>
      </c>
      <c r="AK19" s="115" t="str">
        <f t="shared" si="15"/>
        <v/>
      </c>
      <c r="AL19" s="116" t="str">
        <f>IF(OR(AQ19="Preenchimento completo",AQ19="Falta Justificativa"),(AK19-AG19-AH19+VLOOKUP(X19,Controles!$A:$N,5,FALSE)*IF(AB19&gt;6,2,1))*AC19,"")</f>
        <v/>
      </c>
      <c r="AM19" s="92"/>
      <c r="AN19" s="118" t="str">
        <f t="shared" si="14"/>
        <v/>
      </c>
      <c r="AO19" s="116" t="str">
        <f t="shared" si="7"/>
        <v/>
      </c>
      <c r="AP19" s="60"/>
      <c r="AQ19" s="119" t="str">
        <f t="shared" si="8"/>
        <v/>
      </c>
    </row>
    <row r="20" spans="1:43" s="57" customFormat="1" ht="15" x14ac:dyDescent="0.2">
      <c r="A20" s="71" t="s">
        <v>296</v>
      </c>
      <c r="B20" s="128"/>
      <c r="C20" s="112" t="str">
        <f>IF(B20="","",VLOOKUP(B20,Controles!A:N,2,FALSE))</f>
        <v/>
      </c>
      <c r="D20" s="55" t="s">
        <v>31</v>
      </c>
      <c r="E20" s="84"/>
      <c r="F20" s="133" t="str">
        <f t="shared" si="9"/>
        <v/>
      </c>
      <c r="G20" s="129"/>
      <c r="H20" s="129"/>
      <c r="I20" s="112" t="str">
        <f t="shared" si="10"/>
        <v/>
      </c>
      <c r="J20" s="112" t="str">
        <f>IF(D20="","",VLOOKUP(D20,Controles!P:T,5,FALSE))</f>
        <v>S</v>
      </c>
      <c r="K20" s="113" t="str">
        <f>IF(D20="","",VLOOKUP(D20,Controles!P:S,4,FALSE))</f>
        <v>Europa</v>
      </c>
      <c r="L20" s="114" t="str">
        <f>IF(I20="Preenchimento completo",VLOOKUP(B20,Controles!A:N,3,FALSE)*G20,"")</f>
        <v/>
      </c>
      <c r="M20" s="114" t="str">
        <f>IF(I20="Preenchimento completo",VLOOKUP(C20&amp;K20,Controles!J:K,2,FALSE)*IF(G20&gt;6,2,1),"")</f>
        <v/>
      </c>
      <c r="N20" s="114" t="str">
        <f>IF(I20="Preenchimento completo",VLOOKUP(B20,Controles!A:N,5,FALSE)*IF(G20&gt;6,2,1),"")</f>
        <v/>
      </c>
      <c r="O20" s="114" t="str">
        <f>IF(I20="Preenchimento completo",VLOOKUP(B20,Controles!A:N,4,FALSE),"")</f>
        <v/>
      </c>
      <c r="P20" s="114" t="str">
        <f>IF(I20="Preenchimento completo",ROUNDUP(G20,0)*VLOOKUP(B20,Controles!A:N,6,FALSE),"")</f>
        <v/>
      </c>
      <c r="Q20" s="115" t="str">
        <f t="shared" si="11"/>
        <v/>
      </c>
      <c r="R20" s="116" t="str">
        <f>IF(I20="Preenchimento completo",(Q20-M20-N20+VLOOKUP(B20,Controles!$A:$N,5,FALSE)*IF(G20&gt;6,2,1))*H20,"")</f>
        <v/>
      </c>
      <c r="S20" s="116" t="str">
        <f t="shared" si="12"/>
        <v/>
      </c>
      <c r="T20" s="117" t="str">
        <f t="shared" si="13"/>
        <v/>
      </c>
      <c r="U20" s="116" t="str">
        <f t="shared" si="6"/>
        <v/>
      </c>
      <c r="V20" s="60"/>
      <c r="W20" s="72"/>
      <c r="X20" s="128"/>
      <c r="Y20" s="112" t="str">
        <f>IF(X20="","",VLOOKUP(X20,Controles!A:N,2,FALSE))</f>
        <v/>
      </c>
      <c r="Z20" s="55" t="s">
        <v>31</v>
      </c>
      <c r="AA20" s="84"/>
      <c r="AB20" s="84"/>
      <c r="AC20" s="84"/>
      <c r="AD20" s="112" t="str">
        <f>IF(Z20="","",VLOOKUP(Z20,Controles!P:T,5,FALSE))</f>
        <v>S</v>
      </c>
      <c r="AE20" s="113" t="str">
        <f>IF(Z20="","",VLOOKUP(Z20,Controles!P:S,4,FALSE))</f>
        <v>Europa</v>
      </c>
      <c r="AF20" s="114" t="str">
        <f>IF(OR(AQ20="Preenchimento completo",AQ20="Falta Justificativa"),VLOOKUP(X20,Controles!A:N,3,FALSE)*AB20,"")</f>
        <v/>
      </c>
      <c r="AG20" s="114" t="str">
        <f>IF(OR(AQ20="Preenchimento completo",AQ20="Falta Justificativa"),VLOOKUP(Y20&amp;AE20,Controles!J:K,2,FALSE)*IF(AB20&gt;6,2,1),"")</f>
        <v/>
      </c>
      <c r="AH20" s="114" t="str">
        <f>IF(OR(AQ20="Preenchimento completo",AQ20="Falta Justificativa"),VLOOKUP(X20,Controles!A:N,5,FALSE)*IF(AB20&gt;6,2,1),"")</f>
        <v/>
      </c>
      <c r="AI20" s="114" t="str">
        <f>IF(OR(AQ20="Preenchimento completo",AQ20="Falta Justificativa"),VLOOKUP(X20,Controles!A:N,4,FALSE),"")</f>
        <v/>
      </c>
      <c r="AJ20" s="114" t="str">
        <f>IF(OR(AQ20="Preenchimento completo",AQ20="Falta Justificativa"),ROUNDUP(AB20,0)*VLOOKUP(X20,Controles!A:N,6,FALSE),"")</f>
        <v/>
      </c>
      <c r="AK20" s="115" t="str">
        <f t="shared" si="15"/>
        <v/>
      </c>
      <c r="AL20" s="116" t="str">
        <f>IF(OR(AQ20="Preenchimento completo",AQ20="Falta Justificativa"),(AK20-AG20-AH20+VLOOKUP(X20,Controles!$A:$N,5,FALSE)*IF(AB20&gt;6,2,1))*AC20,"")</f>
        <v/>
      </c>
      <c r="AM20" s="92"/>
      <c r="AN20" s="118" t="str">
        <f t="shared" si="14"/>
        <v/>
      </c>
      <c r="AO20" s="116" t="str">
        <f t="shared" si="7"/>
        <v/>
      </c>
      <c r="AP20" s="60"/>
      <c r="AQ20" s="119" t="str">
        <f t="shared" si="8"/>
        <v/>
      </c>
    </row>
    <row r="21" spans="1:43" s="57" customFormat="1" ht="15" x14ac:dyDescent="0.2">
      <c r="A21" s="71" t="s">
        <v>296</v>
      </c>
      <c r="B21" s="128"/>
      <c r="C21" s="112" t="str">
        <f>IF(B21="","",VLOOKUP(B21,Controles!A:N,2,FALSE))</f>
        <v/>
      </c>
      <c r="D21" s="55" t="s">
        <v>31</v>
      </c>
      <c r="E21" s="84"/>
      <c r="F21" s="133" t="str">
        <f t="shared" si="9"/>
        <v/>
      </c>
      <c r="G21" s="129"/>
      <c r="H21" s="129"/>
      <c r="I21" s="112" t="str">
        <f t="shared" si="10"/>
        <v/>
      </c>
      <c r="J21" s="112" t="str">
        <f>IF(D21="","",VLOOKUP(D21,Controles!P:T,5,FALSE))</f>
        <v>S</v>
      </c>
      <c r="K21" s="113" t="str">
        <f>IF(D21="","",VLOOKUP(D21,Controles!P:S,4,FALSE))</f>
        <v>Europa</v>
      </c>
      <c r="L21" s="114" t="str">
        <f>IF(I21="Preenchimento completo",VLOOKUP(B21,Controles!A:N,3,FALSE)*G21,"")</f>
        <v/>
      </c>
      <c r="M21" s="114" t="str">
        <f>IF(I21="Preenchimento completo",VLOOKUP(C21&amp;K21,Controles!J:K,2,FALSE)*IF(G21&gt;6,2,1),"")</f>
        <v/>
      </c>
      <c r="N21" s="114" t="str">
        <f>IF(I21="Preenchimento completo",VLOOKUP(B21,Controles!A:N,5,FALSE)*IF(G21&gt;6,2,1),"")</f>
        <v/>
      </c>
      <c r="O21" s="114" t="str">
        <f>IF(I21="Preenchimento completo",VLOOKUP(B21,Controles!A:N,4,FALSE),"")</f>
        <v/>
      </c>
      <c r="P21" s="114" t="str">
        <f>IF(I21="Preenchimento completo",ROUNDUP(G21,0)*VLOOKUP(B21,Controles!A:N,6,FALSE),"")</f>
        <v/>
      </c>
      <c r="Q21" s="115" t="str">
        <f t="shared" si="11"/>
        <v/>
      </c>
      <c r="R21" s="116" t="str">
        <f>IF(I21="Preenchimento completo",(Q21-M21-N21+VLOOKUP(B21,Controles!$A:$N,5,FALSE)*IF(G21&gt;6,2,1))*H21,"")</f>
        <v/>
      </c>
      <c r="S21" s="116" t="str">
        <f t="shared" si="12"/>
        <v/>
      </c>
      <c r="T21" s="117" t="str">
        <f t="shared" si="13"/>
        <v/>
      </c>
      <c r="U21" s="116" t="str">
        <f t="shared" si="6"/>
        <v/>
      </c>
      <c r="V21" s="60"/>
      <c r="W21" s="72"/>
      <c r="X21" s="128"/>
      <c r="Y21" s="112" t="str">
        <f>IF(X21="","",VLOOKUP(X21,Controles!A:N,2,FALSE))</f>
        <v/>
      </c>
      <c r="Z21" s="55" t="s">
        <v>31</v>
      </c>
      <c r="AA21" s="84"/>
      <c r="AB21" s="84"/>
      <c r="AC21" s="84"/>
      <c r="AD21" s="112" t="str">
        <f>IF(Z21="","",VLOOKUP(Z21,Controles!P:T,5,FALSE))</f>
        <v>S</v>
      </c>
      <c r="AE21" s="113" t="str">
        <f>IF(Z21="","",VLOOKUP(Z21,Controles!P:S,4,FALSE))</f>
        <v>Europa</v>
      </c>
      <c r="AF21" s="114" t="str">
        <f>IF(OR(AQ21="Preenchimento completo",AQ21="Falta Justificativa"),VLOOKUP(X21,Controles!A:N,3,FALSE)*AB21,"")</f>
        <v/>
      </c>
      <c r="AG21" s="114" t="str">
        <f>IF(OR(AQ21="Preenchimento completo",AQ21="Falta Justificativa"),VLOOKUP(Y21&amp;AE21,Controles!J:K,2,FALSE)*IF(AB21&gt;6,2,1),"")</f>
        <v/>
      </c>
      <c r="AH21" s="114" t="str">
        <f>IF(OR(AQ21="Preenchimento completo",AQ21="Falta Justificativa"),VLOOKUP(X21,Controles!A:N,5,FALSE)*IF(AB21&gt;6,2,1),"")</f>
        <v/>
      </c>
      <c r="AI21" s="114" t="str">
        <f>IF(OR(AQ21="Preenchimento completo",AQ21="Falta Justificativa"),VLOOKUP(X21,Controles!A:N,4,FALSE),"")</f>
        <v/>
      </c>
      <c r="AJ21" s="114" t="str">
        <f>IF(OR(AQ21="Preenchimento completo",AQ21="Falta Justificativa"),ROUNDUP(AB21,0)*VLOOKUP(X21,Controles!A:N,6,FALSE),"")</f>
        <v/>
      </c>
      <c r="AK21" s="115" t="str">
        <f t="shared" si="15"/>
        <v/>
      </c>
      <c r="AL21" s="116" t="str">
        <f>IF(OR(AQ21="Preenchimento completo",AQ21="Falta Justificativa"),(AK21-AG21-AH21+VLOOKUP(X21,Controles!$A:$N,5,FALSE)*IF(AB21&gt;6,2,1))*AC21,"")</f>
        <v/>
      </c>
      <c r="AM21" s="92"/>
      <c r="AN21" s="118" t="str">
        <f t="shared" si="14"/>
        <v/>
      </c>
      <c r="AO21" s="116" t="str">
        <f t="shared" si="7"/>
        <v/>
      </c>
      <c r="AP21" s="60"/>
      <c r="AQ21" s="119" t="str">
        <f t="shared" si="8"/>
        <v/>
      </c>
    </row>
    <row r="22" spans="1:43" s="57" customFormat="1" ht="15" x14ac:dyDescent="0.2">
      <c r="A22" s="71" t="s">
        <v>296</v>
      </c>
      <c r="B22" s="128"/>
      <c r="C22" s="112" t="str">
        <f>IF(B22="","",VLOOKUP(B22,Controles!A:N,2,FALSE))</f>
        <v/>
      </c>
      <c r="D22" s="55" t="s">
        <v>31</v>
      </c>
      <c r="E22" s="84"/>
      <c r="F22" s="133" t="str">
        <f t="shared" si="9"/>
        <v/>
      </c>
      <c r="G22" s="129"/>
      <c r="H22" s="129"/>
      <c r="I22" s="112" t="str">
        <f t="shared" si="10"/>
        <v/>
      </c>
      <c r="J22" s="112" t="str">
        <f>IF(D22="","",VLOOKUP(D22,Controles!P:T,5,FALSE))</f>
        <v>S</v>
      </c>
      <c r="K22" s="113" t="str">
        <f>IF(D22="","",VLOOKUP(D22,Controles!P:S,4,FALSE))</f>
        <v>Europa</v>
      </c>
      <c r="L22" s="114" t="str">
        <f>IF(I22="Preenchimento completo",VLOOKUP(B22,Controles!A:N,3,FALSE)*G22,"")</f>
        <v/>
      </c>
      <c r="M22" s="114" t="str">
        <f>IF(I22="Preenchimento completo",VLOOKUP(C22&amp;K22,Controles!J:K,2,FALSE)*IF(G22&gt;6,2,1),"")</f>
        <v/>
      </c>
      <c r="N22" s="114" t="str">
        <f>IF(I22="Preenchimento completo",VLOOKUP(B22,Controles!A:N,5,FALSE)*IF(G22&gt;6,2,1),"")</f>
        <v/>
      </c>
      <c r="O22" s="114" t="str">
        <f>IF(I22="Preenchimento completo",VLOOKUP(B22,Controles!A:N,4,FALSE),"")</f>
        <v/>
      </c>
      <c r="P22" s="114" t="str">
        <f>IF(I22="Preenchimento completo",ROUNDUP(G22,0)*VLOOKUP(B22,Controles!A:N,6,FALSE),"")</f>
        <v/>
      </c>
      <c r="Q22" s="115" t="str">
        <f t="shared" si="11"/>
        <v/>
      </c>
      <c r="R22" s="116" t="str">
        <f>IF(I22="Preenchimento completo",(Q22-M22-N22+VLOOKUP(B22,Controles!$A:$N,5,FALSE)*IF(G22&gt;6,2,1))*H22,"")</f>
        <v/>
      </c>
      <c r="S22" s="116" t="str">
        <f t="shared" si="12"/>
        <v/>
      </c>
      <c r="T22" s="117" t="str">
        <f t="shared" si="13"/>
        <v/>
      </c>
      <c r="U22" s="116" t="str">
        <f t="shared" si="6"/>
        <v/>
      </c>
      <c r="V22" s="60"/>
      <c r="W22" s="72"/>
      <c r="X22" s="128"/>
      <c r="Y22" s="112" t="str">
        <f>IF(X22="","",VLOOKUP(X22,Controles!A:N,2,FALSE))</f>
        <v/>
      </c>
      <c r="Z22" s="55" t="s">
        <v>31</v>
      </c>
      <c r="AA22" s="84"/>
      <c r="AB22" s="84"/>
      <c r="AC22" s="84"/>
      <c r="AD22" s="112" t="str">
        <f>IF(Z22="","",VLOOKUP(Z22,Controles!P:T,5,FALSE))</f>
        <v>S</v>
      </c>
      <c r="AE22" s="113" t="str">
        <f>IF(Z22="","",VLOOKUP(Z22,Controles!P:S,4,FALSE))</f>
        <v>Europa</v>
      </c>
      <c r="AF22" s="114" t="str">
        <f>IF(OR(AQ22="Preenchimento completo",AQ22="Falta Justificativa"),VLOOKUP(X22,Controles!A:N,3,FALSE)*AB22,"")</f>
        <v/>
      </c>
      <c r="AG22" s="114" t="str">
        <f>IF(OR(AQ22="Preenchimento completo",AQ22="Falta Justificativa"),VLOOKUP(Y22&amp;AE22,Controles!J:K,2,FALSE)*IF(AB22&gt;6,2,1),"")</f>
        <v/>
      </c>
      <c r="AH22" s="114" t="str">
        <f>IF(OR(AQ22="Preenchimento completo",AQ22="Falta Justificativa"),VLOOKUP(X22,Controles!A:N,5,FALSE)*IF(AB22&gt;6,2,1),"")</f>
        <v/>
      </c>
      <c r="AI22" s="114" t="str">
        <f>IF(OR(AQ22="Preenchimento completo",AQ22="Falta Justificativa"),VLOOKUP(X22,Controles!A:N,4,FALSE),"")</f>
        <v/>
      </c>
      <c r="AJ22" s="114" t="str">
        <f>IF(OR(AQ22="Preenchimento completo",AQ22="Falta Justificativa"),ROUNDUP(AB22,0)*VLOOKUP(X22,Controles!A:N,6,FALSE),"")</f>
        <v/>
      </c>
      <c r="AK22" s="115" t="str">
        <f t="shared" si="15"/>
        <v/>
      </c>
      <c r="AL22" s="116" t="str">
        <f>IF(OR(AQ22="Preenchimento completo",AQ22="Falta Justificativa"),(AK22-AG22-AH22+VLOOKUP(X22,Controles!$A:$N,5,FALSE)*IF(AB22&gt;6,2,1))*AC22,"")</f>
        <v/>
      </c>
      <c r="AM22" s="92"/>
      <c r="AN22" s="118" t="str">
        <f t="shared" si="14"/>
        <v/>
      </c>
      <c r="AO22" s="116" t="str">
        <f t="shared" si="7"/>
        <v/>
      </c>
      <c r="AP22" s="60"/>
      <c r="AQ22" s="119" t="str">
        <f t="shared" si="8"/>
        <v/>
      </c>
    </row>
    <row r="23" spans="1:43" s="57" customFormat="1" ht="15" x14ac:dyDescent="0.2">
      <c r="A23" s="71" t="s">
        <v>296</v>
      </c>
      <c r="B23" s="128"/>
      <c r="C23" s="112" t="str">
        <f>IF(B23="","",VLOOKUP(B23,Controles!A:N,2,FALSE))</f>
        <v/>
      </c>
      <c r="D23" s="55" t="s">
        <v>31</v>
      </c>
      <c r="E23" s="84"/>
      <c r="F23" s="133" t="str">
        <f t="shared" si="9"/>
        <v/>
      </c>
      <c r="G23" s="129"/>
      <c r="H23" s="129"/>
      <c r="I23" s="112" t="str">
        <f t="shared" si="10"/>
        <v/>
      </c>
      <c r="J23" s="112" t="str">
        <f>IF(D23="","",VLOOKUP(D23,Controles!P:T,5,FALSE))</f>
        <v>S</v>
      </c>
      <c r="K23" s="113" t="str">
        <f>IF(D23="","",VLOOKUP(D23,Controles!P:S,4,FALSE))</f>
        <v>Europa</v>
      </c>
      <c r="L23" s="114" t="str">
        <f>IF(I23="Preenchimento completo",VLOOKUP(B23,Controles!A:N,3,FALSE)*G23,"")</f>
        <v/>
      </c>
      <c r="M23" s="114" t="str">
        <f>IF(I23="Preenchimento completo",VLOOKUP(C23&amp;K23,Controles!J:K,2,FALSE)*IF(G23&gt;6,2,1),"")</f>
        <v/>
      </c>
      <c r="N23" s="114" t="str">
        <f>IF(I23="Preenchimento completo",VLOOKUP(B23,Controles!A:N,5,FALSE)*IF(G23&gt;6,2,1),"")</f>
        <v/>
      </c>
      <c r="O23" s="114" t="str">
        <f>IF(I23="Preenchimento completo",VLOOKUP(B23,Controles!A:N,4,FALSE),"")</f>
        <v/>
      </c>
      <c r="P23" s="114" t="str">
        <f>IF(I23="Preenchimento completo",ROUNDUP(G23,0)*VLOOKUP(B23,Controles!A:N,6,FALSE),"")</f>
        <v/>
      </c>
      <c r="Q23" s="115" t="str">
        <f t="shared" si="11"/>
        <v/>
      </c>
      <c r="R23" s="116" t="str">
        <f>IF(I23="Preenchimento completo",(Q23-M23-N23+VLOOKUP(B23,Controles!$A:$N,5,FALSE)*IF(G23&gt;6,2,1))*H23,"")</f>
        <v/>
      </c>
      <c r="S23" s="116" t="str">
        <f t="shared" si="12"/>
        <v/>
      </c>
      <c r="T23" s="117" t="str">
        <f t="shared" si="13"/>
        <v/>
      </c>
      <c r="U23" s="116" t="str">
        <f t="shared" si="6"/>
        <v/>
      </c>
      <c r="V23" s="60"/>
      <c r="W23" s="72"/>
      <c r="X23" s="128"/>
      <c r="Y23" s="112" t="str">
        <f>IF(X23="","",VLOOKUP(X23,Controles!A:N,2,FALSE))</f>
        <v/>
      </c>
      <c r="Z23" s="55" t="s">
        <v>31</v>
      </c>
      <c r="AA23" s="84"/>
      <c r="AB23" s="84"/>
      <c r="AC23" s="84"/>
      <c r="AD23" s="112" t="str">
        <f>IF(Z23="","",VLOOKUP(Z23,Controles!P:T,5,FALSE))</f>
        <v>S</v>
      </c>
      <c r="AE23" s="113" t="str">
        <f>IF(Z23="","",VLOOKUP(Z23,Controles!P:S,4,FALSE))</f>
        <v>Europa</v>
      </c>
      <c r="AF23" s="114" t="str">
        <f>IF(OR(AQ23="Preenchimento completo",AQ23="Falta Justificativa"),VLOOKUP(X23,Controles!A:N,3,FALSE)*AB23,"")</f>
        <v/>
      </c>
      <c r="AG23" s="114" t="str">
        <f>IF(OR(AQ23="Preenchimento completo",AQ23="Falta Justificativa"),VLOOKUP(Y23&amp;AE23,Controles!J:K,2,FALSE)*IF(AB23&gt;6,2,1),"")</f>
        <v/>
      </c>
      <c r="AH23" s="114" t="str">
        <f>IF(OR(AQ23="Preenchimento completo",AQ23="Falta Justificativa"),VLOOKUP(X23,Controles!A:N,5,FALSE)*IF(AB23&gt;6,2,1),"")</f>
        <v/>
      </c>
      <c r="AI23" s="114" t="str">
        <f>IF(OR(AQ23="Preenchimento completo",AQ23="Falta Justificativa"),VLOOKUP(X23,Controles!A:N,4,FALSE),"")</f>
        <v/>
      </c>
      <c r="AJ23" s="114" t="str">
        <f>IF(OR(AQ23="Preenchimento completo",AQ23="Falta Justificativa"),ROUNDUP(AB23,0)*VLOOKUP(X23,Controles!A:N,6,FALSE),"")</f>
        <v/>
      </c>
      <c r="AK23" s="115" t="str">
        <f t="shared" si="15"/>
        <v/>
      </c>
      <c r="AL23" s="116" t="str">
        <f>IF(OR(AQ23="Preenchimento completo",AQ23="Falta Justificativa"),(AK23-AG23-AH23+VLOOKUP(X23,Controles!$A:$N,5,FALSE)*IF(AB23&gt;6,2,1))*AC23,"")</f>
        <v/>
      </c>
      <c r="AM23" s="92"/>
      <c r="AN23" s="118" t="str">
        <f t="shared" si="14"/>
        <v/>
      </c>
      <c r="AO23" s="116" t="str">
        <f t="shared" si="7"/>
        <v/>
      </c>
      <c r="AP23" s="60"/>
      <c r="AQ23" s="119" t="str">
        <f t="shared" si="8"/>
        <v/>
      </c>
    </row>
    <row r="24" spans="1:43" s="57" customFormat="1" ht="15" x14ac:dyDescent="0.2">
      <c r="A24" s="71" t="s">
        <v>296</v>
      </c>
      <c r="B24" s="128"/>
      <c r="C24" s="112" t="str">
        <f>IF(B24="","",VLOOKUP(B24,Controles!A:N,2,FALSE))</f>
        <v/>
      </c>
      <c r="D24" s="55" t="s">
        <v>31</v>
      </c>
      <c r="E24" s="84"/>
      <c r="F24" s="133" t="str">
        <f t="shared" si="9"/>
        <v/>
      </c>
      <c r="G24" s="129"/>
      <c r="H24" s="129"/>
      <c r="I24" s="112" t="str">
        <f t="shared" si="10"/>
        <v/>
      </c>
      <c r="J24" s="112" t="str">
        <f>IF(D24="","",VLOOKUP(D24,Controles!P:T,5,FALSE))</f>
        <v>S</v>
      </c>
      <c r="K24" s="113" t="str">
        <f>IF(D24="","",VLOOKUP(D24,Controles!P:S,4,FALSE))</f>
        <v>Europa</v>
      </c>
      <c r="L24" s="114" t="str">
        <f>IF(I24="Preenchimento completo",VLOOKUP(B24,Controles!A:N,3,FALSE)*G24,"")</f>
        <v/>
      </c>
      <c r="M24" s="114" t="str">
        <f>IF(I24="Preenchimento completo",VLOOKUP(C24&amp;K24,Controles!J:K,2,FALSE)*IF(G24&gt;6,2,1),"")</f>
        <v/>
      </c>
      <c r="N24" s="114" t="str">
        <f>IF(I24="Preenchimento completo",VLOOKUP(B24,Controles!A:N,5,FALSE)*IF(G24&gt;6,2,1),"")</f>
        <v/>
      </c>
      <c r="O24" s="114" t="str">
        <f>IF(I24="Preenchimento completo",VLOOKUP(B24,Controles!A:N,4,FALSE),"")</f>
        <v/>
      </c>
      <c r="P24" s="114" t="str">
        <f>IF(I24="Preenchimento completo",ROUNDUP(G24,0)*VLOOKUP(B24,Controles!A:N,6,FALSE),"")</f>
        <v/>
      </c>
      <c r="Q24" s="115" t="str">
        <f t="shared" si="11"/>
        <v/>
      </c>
      <c r="R24" s="116" t="str">
        <f>IF(I24="Preenchimento completo",(Q24-M24-N24+VLOOKUP(B24,Controles!$A:$N,5,FALSE)*IF(G24&gt;6,2,1))*H24,"")</f>
        <v/>
      </c>
      <c r="S24" s="116" t="str">
        <f t="shared" si="12"/>
        <v/>
      </c>
      <c r="T24" s="117" t="str">
        <f t="shared" si="13"/>
        <v/>
      </c>
      <c r="U24" s="116" t="str">
        <f t="shared" si="6"/>
        <v/>
      </c>
      <c r="V24" s="60"/>
      <c r="W24" s="72"/>
      <c r="X24" s="128"/>
      <c r="Y24" s="112" t="str">
        <f>IF(X24="","",VLOOKUP(X24,Controles!A:N,2,FALSE))</f>
        <v/>
      </c>
      <c r="Z24" s="55" t="s">
        <v>31</v>
      </c>
      <c r="AA24" s="84"/>
      <c r="AB24" s="84"/>
      <c r="AC24" s="84"/>
      <c r="AD24" s="112" t="str">
        <f>IF(Z24="","",VLOOKUP(Z24,Controles!P:T,5,FALSE))</f>
        <v>S</v>
      </c>
      <c r="AE24" s="113" t="str">
        <f>IF(Z24="","",VLOOKUP(Z24,Controles!P:S,4,FALSE))</f>
        <v>Europa</v>
      </c>
      <c r="AF24" s="114" t="str">
        <f>IF(OR(AQ24="Preenchimento completo",AQ24="Falta Justificativa"),VLOOKUP(X24,Controles!A:N,3,FALSE)*AB24,"")</f>
        <v/>
      </c>
      <c r="AG24" s="114" t="str">
        <f>IF(OR(AQ24="Preenchimento completo",AQ24="Falta Justificativa"),VLOOKUP(Y24&amp;AE24,Controles!J:K,2,FALSE)*IF(AB24&gt;6,2,1),"")</f>
        <v/>
      </c>
      <c r="AH24" s="114" t="str">
        <f>IF(OR(AQ24="Preenchimento completo",AQ24="Falta Justificativa"),VLOOKUP(X24,Controles!A:N,5,FALSE)*IF(AB24&gt;6,2,1),"")</f>
        <v/>
      </c>
      <c r="AI24" s="114" t="str">
        <f>IF(OR(AQ24="Preenchimento completo",AQ24="Falta Justificativa"),VLOOKUP(X24,Controles!A:N,4,FALSE),"")</f>
        <v/>
      </c>
      <c r="AJ24" s="114" t="str">
        <f>IF(OR(AQ24="Preenchimento completo",AQ24="Falta Justificativa"),ROUNDUP(AB24,0)*VLOOKUP(X24,Controles!A:N,6,FALSE),"")</f>
        <v/>
      </c>
      <c r="AK24" s="115" t="str">
        <f t="shared" si="15"/>
        <v/>
      </c>
      <c r="AL24" s="116" t="str">
        <f>IF(OR(AQ24="Preenchimento completo",AQ24="Falta Justificativa"),(AK24-AG24-AH24+VLOOKUP(X24,Controles!$A:$N,5,FALSE)*IF(AB24&gt;6,2,1))*AC24,"")</f>
        <v/>
      </c>
      <c r="AM24" s="92"/>
      <c r="AN24" s="118" t="str">
        <f t="shared" si="14"/>
        <v/>
      </c>
      <c r="AO24" s="116" t="str">
        <f t="shared" si="7"/>
        <v/>
      </c>
      <c r="AP24" s="60"/>
      <c r="AQ24" s="119" t="str">
        <f t="shared" si="8"/>
        <v/>
      </c>
    </row>
    <row r="25" spans="1:43" s="57" customFormat="1" ht="15" x14ac:dyDescent="0.2">
      <c r="A25" s="71" t="s">
        <v>296</v>
      </c>
      <c r="B25" s="128"/>
      <c r="C25" s="112" t="str">
        <f>IF(B25="","",VLOOKUP(B25,Controles!A:N,2,FALSE))</f>
        <v/>
      </c>
      <c r="D25" s="55" t="s">
        <v>31</v>
      </c>
      <c r="E25" s="84"/>
      <c r="F25" s="133" t="str">
        <f t="shared" si="9"/>
        <v/>
      </c>
      <c r="G25" s="129"/>
      <c r="H25" s="129"/>
      <c r="I25" s="112" t="str">
        <f t="shared" si="10"/>
        <v/>
      </c>
      <c r="J25" s="112" t="str">
        <f>IF(D25="","",VLOOKUP(D25,Controles!P:T,5,FALSE))</f>
        <v>S</v>
      </c>
      <c r="K25" s="113" t="str">
        <f>IF(D25="","",VLOOKUP(D25,Controles!P:S,4,FALSE))</f>
        <v>Europa</v>
      </c>
      <c r="L25" s="114" t="str">
        <f>IF(I25="Preenchimento completo",VLOOKUP(B25,Controles!A:N,3,FALSE)*G25,"")</f>
        <v/>
      </c>
      <c r="M25" s="114" t="str">
        <f>IF(I25="Preenchimento completo",VLOOKUP(C25&amp;K25,Controles!J:K,2,FALSE)*IF(G25&gt;6,2,1),"")</f>
        <v/>
      </c>
      <c r="N25" s="114" t="str">
        <f>IF(I25="Preenchimento completo",VLOOKUP(B25,Controles!A:N,5,FALSE)*IF(G25&gt;6,2,1),"")</f>
        <v/>
      </c>
      <c r="O25" s="114" t="str">
        <f>IF(I25="Preenchimento completo",VLOOKUP(B25,Controles!A:N,4,FALSE),"")</f>
        <v/>
      </c>
      <c r="P25" s="114" t="str">
        <f>IF(I25="Preenchimento completo",ROUNDUP(G25,0)*VLOOKUP(B25,Controles!A:N,6,FALSE),"")</f>
        <v/>
      </c>
      <c r="Q25" s="115" t="str">
        <f t="shared" si="11"/>
        <v/>
      </c>
      <c r="R25" s="116" t="str">
        <f>IF(I25="Preenchimento completo",(Q25-M25-N25+VLOOKUP(B25,Controles!$A:$N,5,FALSE)*IF(G25&gt;6,2,1))*H25,"")</f>
        <v/>
      </c>
      <c r="S25" s="116" t="str">
        <f t="shared" si="12"/>
        <v/>
      </c>
      <c r="T25" s="117" t="str">
        <f t="shared" si="13"/>
        <v/>
      </c>
      <c r="U25" s="116" t="str">
        <f t="shared" si="6"/>
        <v/>
      </c>
      <c r="V25" s="60"/>
      <c r="W25" s="72"/>
      <c r="X25" s="128"/>
      <c r="Y25" s="112" t="str">
        <f>IF(X25="","",VLOOKUP(X25,Controles!A:N,2,FALSE))</f>
        <v/>
      </c>
      <c r="Z25" s="55" t="s">
        <v>31</v>
      </c>
      <c r="AA25" s="84"/>
      <c r="AB25" s="84"/>
      <c r="AC25" s="84"/>
      <c r="AD25" s="112" t="str">
        <f>IF(Z25="","",VLOOKUP(Z25,Controles!P:T,5,FALSE))</f>
        <v>S</v>
      </c>
      <c r="AE25" s="113" t="str">
        <f>IF(Z25="","",VLOOKUP(Z25,Controles!P:S,4,FALSE))</f>
        <v>Europa</v>
      </c>
      <c r="AF25" s="114" t="str">
        <f>IF(OR(AQ25="Preenchimento completo",AQ25="Falta Justificativa"),VLOOKUP(X25,Controles!A:N,3,FALSE)*AB25,"")</f>
        <v/>
      </c>
      <c r="AG25" s="114" t="str">
        <f>IF(OR(AQ25="Preenchimento completo",AQ25="Falta Justificativa"),VLOOKUP(Y25&amp;AE25,Controles!J:K,2,FALSE)*IF(AB25&gt;6,2,1),"")</f>
        <v/>
      </c>
      <c r="AH25" s="114" t="str">
        <f>IF(OR(AQ25="Preenchimento completo",AQ25="Falta Justificativa"),VLOOKUP(X25,Controles!A:N,5,FALSE)*IF(AB25&gt;6,2,1),"")</f>
        <v/>
      </c>
      <c r="AI25" s="114" t="str">
        <f>IF(OR(AQ25="Preenchimento completo",AQ25="Falta Justificativa"),VLOOKUP(X25,Controles!A:N,4,FALSE),"")</f>
        <v/>
      </c>
      <c r="AJ25" s="114" t="str">
        <f>IF(OR(AQ25="Preenchimento completo",AQ25="Falta Justificativa"),ROUNDUP(AB25,0)*VLOOKUP(X25,Controles!A:N,6,FALSE),"")</f>
        <v/>
      </c>
      <c r="AK25" s="115" t="str">
        <f t="shared" si="15"/>
        <v/>
      </c>
      <c r="AL25" s="116" t="str">
        <f>IF(OR(AQ25="Preenchimento completo",AQ25="Falta Justificativa"),(AK25-AG25-AH25+VLOOKUP(X25,Controles!$A:$N,5,FALSE)*IF(AB25&gt;6,2,1))*AC25,"")</f>
        <v/>
      </c>
      <c r="AM25" s="92"/>
      <c r="AN25" s="118" t="str">
        <f t="shared" si="14"/>
        <v/>
      </c>
      <c r="AO25" s="116" t="str">
        <f t="shared" si="7"/>
        <v/>
      </c>
      <c r="AP25" s="60"/>
      <c r="AQ25" s="119" t="str">
        <f t="shared" si="8"/>
        <v/>
      </c>
    </row>
    <row r="26" spans="1:43" s="57" customFormat="1" ht="15" x14ac:dyDescent="0.2">
      <c r="A26" s="71" t="s">
        <v>296</v>
      </c>
      <c r="B26" s="128"/>
      <c r="C26" s="112" t="str">
        <f>IF(B26="","",VLOOKUP(B26,Controles!A:N,2,FALSE))</f>
        <v/>
      </c>
      <c r="D26" s="55" t="s">
        <v>31</v>
      </c>
      <c r="E26" s="84"/>
      <c r="F26" s="133" t="str">
        <f t="shared" si="9"/>
        <v/>
      </c>
      <c r="G26" s="129"/>
      <c r="H26" s="129"/>
      <c r="I26" s="112" t="str">
        <f t="shared" si="10"/>
        <v/>
      </c>
      <c r="J26" s="112" t="str">
        <f>IF(D26="","",VLOOKUP(D26,Controles!P:T,5,FALSE))</f>
        <v>S</v>
      </c>
      <c r="K26" s="113" t="str">
        <f>IF(D26="","",VLOOKUP(D26,Controles!P:S,4,FALSE))</f>
        <v>Europa</v>
      </c>
      <c r="L26" s="114" t="str">
        <f>IF(I26="Preenchimento completo",VLOOKUP(B26,Controles!A:N,3,FALSE)*G26,"")</f>
        <v/>
      </c>
      <c r="M26" s="114" t="str">
        <f>IF(I26="Preenchimento completo",VLOOKUP(C26&amp;K26,Controles!J:K,2,FALSE)*IF(G26&gt;6,2,1),"")</f>
        <v/>
      </c>
      <c r="N26" s="114" t="str">
        <f>IF(I26="Preenchimento completo",VLOOKUP(B26,Controles!A:N,5,FALSE)*IF(G26&gt;6,2,1),"")</f>
        <v/>
      </c>
      <c r="O26" s="114" t="str">
        <f>IF(I26="Preenchimento completo",VLOOKUP(B26,Controles!A:N,4,FALSE),"")</f>
        <v/>
      </c>
      <c r="P26" s="114" t="str">
        <f>IF(I26="Preenchimento completo",ROUNDUP(G26,0)*VLOOKUP(B26,Controles!A:N,6,FALSE),"")</f>
        <v/>
      </c>
      <c r="Q26" s="115" t="str">
        <f t="shared" si="11"/>
        <v/>
      </c>
      <c r="R26" s="116" t="str">
        <f>IF(I26="Preenchimento completo",(Q26-M26-N26+VLOOKUP(B26,Controles!$A:$N,5,FALSE)*IF(G26&gt;6,2,1))*H26,"")</f>
        <v/>
      </c>
      <c r="S26" s="116" t="str">
        <f t="shared" si="12"/>
        <v/>
      </c>
      <c r="T26" s="117" t="str">
        <f t="shared" si="13"/>
        <v/>
      </c>
      <c r="U26" s="116" t="str">
        <f t="shared" si="6"/>
        <v/>
      </c>
      <c r="V26" s="60"/>
      <c r="W26" s="72"/>
      <c r="X26" s="128"/>
      <c r="Y26" s="112" t="str">
        <f>IF(X26="","",VLOOKUP(X26,Controles!A:N,2,FALSE))</f>
        <v/>
      </c>
      <c r="Z26" s="55" t="s">
        <v>31</v>
      </c>
      <c r="AA26" s="84"/>
      <c r="AB26" s="84"/>
      <c r="AC26" s="84"/>
      <c r="AD26" s="112" t="str">
        <f>IF(Z26="","",VLOOKUP(Z26,Controles!P:T,5,FALSE))</f>
        <v>S</v>
      </c>
      <c r="AE26" s="113" t="str">
        <f>IF(Z26="","",VLOOKUP(Z26,Controles!P:S,4,FALSE))</f>
        <v>Europa</v>
      </c>
      <c r="AF26" s="114" t="str">
        <f>IF(OR(AQ26="Preenchimento completo",AQ26="Falta Justificativa"),VLOOKUP(X26,Controles!A:N,3,FALSE)*AB26,"")</f>
        <v/>
      </c>
      <c r="AG26" s="114" t="str">
        <f>IF(OR(AQ26="Preenchimento completo",AQ26="Falta Justificativa"),VLOOKUP(Y26&amp;AE26,Controles!J:K,2,FALSE)*IF(AB26&gt;6,2,1),"")</f>
        <v/>
      </c>
      <c r="AH26" s="114" t="str">
        <f>IF(OR(AQ26="Preenchimento completo",AQ26="Falta Justificativa"),VLOOKUP(X26,Controles!A:N,5,FALSE)*IF(AB26&gt;6,2,1),"")</f>
        <v/>
      </c>
      <c r="AI26" s="114" t="str">
        <f>IF(OR(AQ26="Preenchimento completo",AQ26="Falta Justificativa"),VLOOKUP(X26,Controles!A:N,4,FALSE),"")</f>
        <v/>
      </c>
      <c r="AJ26" s="114" t="str">
        <f>IF(OR(AQ26="Preenchimento completo",AQ26="Falta Justificativa"),ROUNDUP(AB26,0)*VLOOKUP(X26,Controles!A:N,6,FALSE),"")</f>
        <v/>
      </c>
      <c r="AK26" s="115" t="str">
        <f t="shared" si="15"/>
        <v/>
      </c>
      <c r="AL26" s="116" t="str">
        <f>IF(OR(AQ26="Preenchimento completo",AQ26="Falta Justificativa"),(AK26-AG26-AH26+VLOOKUP(X26,Controles!$A:$N,5,FALSE)*IF(AB26&gt;6,2,1))*AC26,"")</f>
        <v/>
      </c>
      <c r="AM26" s="92"/>
      <c r="AN26" s="118" t="str">
        <f t="shared" si="14"/>
        <v/>
      </c>
      <c r="AO26" s="116" t="str">
        <f t="shared" si="7"/>
        <v/>
      </c>
      <c r="AP26" s="60"/>
      <c r="AQ26" s="119" t="str">
        <f t="shared" si="8"/>
        <v/>
      </c>
    </row>
    <row r="27" spans="1:43" s="57" customFormat="1" ht="15" x14ac:dyDescent="0.2">
      <c r="A27" s="71" t="s">
        <v>296</v>
      </c>
      <c r="B27" s="128"/>
      <c r="C27" s="112" t="str">
        <f>IF(B27="","",VLOOKUP(B27,Controles!A:N,2,FALSE))</f>
        <v/>
      </c>
      <c r="D27" s="55" t="s">
        <v>31</v>
      </c>
      <c r="E27" s="84"/>
      <c r="F27" s="133" t="str">
        <f t="shared" si="9"/>
        <v/>
      </c>
      <c r="G27" s="129"/>
      <c r="H27" s="129"/>
      <c r="I27" s="112" t="str">
        <f t="shared" si="10"/>
        <v/>
      </c>
      <c r="J27" s="112" t="str">
        <f>IF(D27="","",VLOOKUP(D27,Controles!P:T,5,FALSE))</f>
        <v>S</v>
      </c>
      <c r="K27" s="113" t="str">
        <f>IF(D27="","",VLOOKUP(D27,Controles!P:S,4,FALSE))</f>
        <v>Europa</v>
      </c>
      <c r="L27" s="114" t="str">
        <f>IF(I27="Preenchimento completo",VLOOKUP(B27,Controles!A:N,3,FALSE)*G27,"")</f>
        <v/>
      </c>
      <c r="M27" s="114" t="str">
        <f>IF(I27="Preenchimento completo",VLOOKUP(C27&amp;K27,Controles!J:K,2,FALSE)*IF(G27&gt;6,2,1),"")</f>
        <v/>
      </c>
      <c r="N27" s="114" t="str">
        <f>IF(I27="Preenchimento completo",VLOOKUP(B27,Controles!A:N,5,FALSE)*IF(G27&gt;6,2,1),"")</f>
        <v/>
      </c>
      <c r="O27" s="114" t="str">
        <f>IF(I27="Preenchimento completo",VLOOKUP(B27,Controles!A:N,4,FALSE),"")</f>
        <v/>
      </c>
      <c r="P27" s="114" t="str">
        <f>IF(I27="Preenchimento completo",ROUNDUP(G27,0)*VLOOKUP(B27,Controles!A:N,6,FALSE),"")</f>
        <v/>
      </c>
      <c r="Q27" s="115" t="str">
        <f t="shared" si="11"/>
        <v/>
      </c>
      <c r="R27" s="116" t="str">
        <f>IF(I27="Preenchimento completo",(Q27-M27-N27+VLOOKUP(B27,Controles!$A:$N,5,FALSE)*IF(G27&gt;6,2,1))*H27,"")</f>
        <v/>
      </c>
      <c r="S27" s="116" t="str">
        <f t="shared" si="12"/>
        <v/>
      </c>
      <c r="T27" s="117" t="str">
        <f t="shared" si="13"/>
        <v/>
      </c>
      <c r="U27" s="116" t="str">
        <f t="shared" si="6"/>
        <v/>
      </c>
      <c r="V27" s="60"/>
      <c r="W27" s="72"/>
      <c r="X27" s="128"/>
      <c r="Y27" s="112" t="str">
        <f>IF(X27="","",VLOOKUP(X27,Controles!A:N,2,FALSE))</f>
        <v/>
      </c>
      <c r="Z27" s="55" t="s">
        <v>31</v>
      </c>
      <c r="AA27" s="84"/>
      <c r="AB27" s="84"/>
      <c r="AC27" s="84"/>
      <c r="AD27" s="112" t="str">
        <f>IF(Z27="","",VLOOKUP(Z27,Controles!P:T,5,FALSE))</f>
        <v>S</v>
      </c>
      <c r="AE27" s="113" t="str">
        <f>IF(Z27="","",VLOOKUP(Z27,Controles!P:S,4,FALSE))</f>
        <v>Europa</v>
      </c>
      <c r="AF27" s="114" t="str">
        <f>IF(OR(AQ27="Preenchimento completo",AQ27="Falta Justificativa"),VLOOKUP(X27,Controles!A:N,3,FALSE)*AB27,"")</f>
        <v/>
      </c>
      <c r="AG27" s="114" t="str">
        <f>IF(OR(AQ27="Preenchimento completo",AQ27="Falta Justificativa"),VLOOKUP(Y27&amp;AE27,Controles!J:K,2,FALSE)*IF(AB27&gt;6,2,1),"")</f>
        <v/>
      </c>
      <c r="AH27" s="114" t="str">
        <f>IF(OR(AQ27="Preenchimento completo",AQ27="Falta Justificativa"),VLOOKUP(X27,Controles!A:N,5,FALSE)*IF(AB27&gt;6,2,1),"")</f>
        <v/>
      </c>
      <c r="AI27" s="114" t="str">
        <f>IF(OR(AQ27="Preenchimento completo",AQ27="Falta Justificativa"),VLOOKUP(X27,Controles!A:N,4,FALSE),"")</f>
        <v/>
      </c>
      <c r="AJ27" s="114" t="str">
        <f>IF(OR(AQ27="Preenchimento completo",AQ27="Falta Justificativa"),ROUNDUP(AB27,0)*VLOOKUP(X27,Controles!A:N,6,FALSE),"")</f>
        <v/>
      </c>
      <c r="AK27" s="115" t="str">
        <f t="shared" si="15"/>
        <v/>
      </c>
      <c r="AL27" s="116" t="str">
        <f>IF(OR(AQ27="Preenchimento completo",AQ27="Falta Justificativa"),(AK27-AG27-AH27+VLOOKUP(X27,Controles!$A:$N,5,FALSE)*IF(AB27&gt;6,2,1))*AC27,"")</f>
        <v/>
      </c>
      <c r="AM27" s="92"/>
      <c r="AN27" s="118" t="str">
        <f t="shared" si="14"/>
        <v/>
      </c>
      <c r="AO27" s="116" t="str">
        <f t="shared" si="7"/>
        <v/>
      </c>
      <c r="AP27" s="60"/>
      <c r="AQ27" s="119" t="str">
        <f t="shared" si="8"/>
        <v/>
      </c>
    </row>
    <row r="28" spans="1:43" s="57" customFormat="1" ht="15" x14ac:dyDescent="0.2">
      <c r="A28" s="71" t="s">
        <v>296</v>
      </c>
      <c r="B28" s="128"/>
      <c r="C28" s="112" t="str">
        <f>IF(B28="","",VLOOKUP(B28,Controles!A:N,2,FALSE))</f>
        <v/>
      </c>
      <c r="D28" s="55" t="s">
        <v>31</v>
      </c>
      <c r="E28" s="84"/>
      <c r="F28" s="133" t="str">
        <f t="shared" si="9"/>
        <v/>
      </c>
      <c r="G28" s="129"/>
      <c r="H28" s="129"/>
      <c r="I28" s="112" t="str">
        <f t="shared" si="10"/>
        <v/>
      </c>
      <c r="J28" s="112" t="str">
        <f>IF(D28="","",VLOOKUP(D28,Controles!P:T,5,FALSE))</f>
        <v>S</v>
      </c>
      <c r="K28" s="113" t="str">
        <f>IF(D28="","",VLOOKUP(D28,Controles!P:S,4,FALSE))</f>
        <v>Europa</v>
      </c>
      <c r="L28" s="114" t="str">
        <f>IF(I28="Preenchimento completo",VLOOKUP(B28,Controles!A:N,3,FALSE)*G28,"")</f>
        <v/>
      </c>
      <c r="M28" s="114" t="str">
        <f>IF(I28="Preenchimento completo",VLOOKUP(C28&amp;K28,Controles!J:K,2,FALSE)*IF(G28&gt;6,2,1),"")</f>
        <v/>
      </c>
      <c r="N28" s="114" t="str">
        <f>IF(I28="Preenchimento completo",VLOOKUP(B28,Controles!A:N,5,FALSE)*IF(G28&gt;6,2,1),"")</f>
        <v/>
      </c>
      <c r="O28" s="114" t="str">
        <f>IF(I28="Preenchimento completo",VLOOKUP(B28,Controles!A:N,4,FALSE),"")</f>
        <v/>
      </c>
      <c r="P28" s="114" t="str">
        <f>IF(I28="Preenchimento completo",ROUNDUP(G28,0)*VLOOKUP(B28,Controles!A:N,6,FALSE),"")</f>
        <v/>
      </c>
      <c r="Q28" s="115" t="str">
        <f t="shared" si="11"/>
        <v/>
      </c>
      <c r="R28" s="116" t="str">
        <f>IF(I28="Preenchimento completo",(Q28-M28-N28+VLOOKUP(B28,Controles!$A:$N,5,FALSE)*IF(G28&gt;6,2,1))*H28,"")</f>
        <v/>
      </c>
      <c r="S28" s="116" t="str">
        <f t="shared" si="12"/>
        <v/>
      </c>
      <c r="T28" s="117" t="str">
        <f t="shared" si="13"/>
        <v/>
      </c>
      <c r="U28" s="116" t="str">
        <f t="shared" si="6"/>
        <v/>
      </c>
      <c r="V28" s="60"/>
      <c r="W28" s="72"/>
      <c r="X28" s="128"/>
      <c r="Y28" s="112" t="str">
        <f>IF(X28="","",VLOOKUP(X28,Controles!A:N,2,FALSE))</f>
        <v/>
      </c>
      <c r="Z28" s="55" t="s">
        <v>31</v>
      </c>
      <c r="AA28" s="84"/>
      <c r="AB28" s="84"/>
      <c r="AC28" s="84"/>
      <c r="AD28" s="112" t="str">
        <f>IF(Z28="","",VLOOKUP(Z28,Controles!P:T,5,FALSE))</f>
        <v>S</v>
      </c>
      <c r="AE28" s="113" t="str">
        <f>IF(Z28="","",VLOOKUP(Z28,Controles!P:S,4,FALSE))</f>
        <v>Europa</v>
      </c>
      <c r="AF28" s="114" t="str">
        <f>IF(OR(AQ28="Preenchimento completo",AQ28="Falta Justificativa"),VLOOKUP(X28,Controles!A:N,3,FALSE)*AB28,"")</f>
        <v/>
      </c>
      <c r="AG28" s="114" t="str">
        <f>IF(OR(AQ28="Preenchimento completo",AQ28="Falta Justificativa"),VLOOKUP(Y28&amp;AE28,Controles!J:K,2,FALSE)*IF(AB28&gt;6,2,1),"")</f>
        <v/>
      </c>
      <c r="AH28" s="114" t="str">
        <f>IF(OR(AQ28="Preenchimento completo",AQ28="Falta Justificativa"),VLOOKUP(X28,Controles!A:N,5,FALSE)*IF(AB28&gt;6,2,1),"")</f>
        <v/>
      </c>
      <c r="AI28" s="114" t="str">
        <f>IF(OR(AQ28="Preenchimento completo",AQ28="Falta Justificativa"),VLOOKUP(X28,Controles!A:N,4,FALSE),"")</f>
        <v/>
      </c>
      <c r="AJ28" s="114" t="str">
        <f>IF(OR(AQ28="Preenchimento completo",AQ28="Falta Justificativa"),ROUNDUP(AB28,0)*VLOOKUP(X28,Controles!A:N,6,FALSE),"")</f>
        <v/>
      </c>
      <c r="AK28" s="115" t="str">
        <f t="shared" si="15"/>
        <v/>
      </c>
      <c r="AL28" s="116" t="str">
        <f>IF(OR(AQ28="Preenchimento completo",AQ28="Falta Justificativa"),(AK28-AG28-AH28+VLOOKUP(X28,Controles!$A:$N,5,FALSE)*IF(AB28&gt;6,2,1))*AC28,"")</f>
        <v/>
      </c>
      <c r="AM28" s="92"/>
      <c r="AN28" s="118" t="str">
        <f t="shared" si="14"/>
        <v/>
      </c>
      <c r="AO28" s="116" t="str">
        <f t="shared" si="7"/>
        <v/>
      </c>
      <c r="AP28" s="60"/>
      <c r="AQ28" s="119" t="str">
        <f t="shared" si="8"/>
        <v/>
      </c>
    </row>
    <row r="29" spans="1:43" s="57" customFormat="1" ht="15" x14ac:dyDescent="0.2">
      <c r="A29" s="71" t="s">
        <v>296</v>
      </c>
      <c r="B29" s="128"/>
      <c r="C29" s="112" t="str">
        <f>IF(B29="","",VLOOKUP(B29,Controles!A:N,2,FALSE))</f>
        <v/>
      </c>
      <c r="D29" s="55" t="s">
        <v>31</v>
      </c>
      <c r="E29" s="84"/>
      <c r="F29" s="133" t="str">
        <f t="shared" si="9"/>
        <v/>
      </c>
      <c r="G29" s="129"/>
      <c r="H29" s="129"/>
      <c r="I29" s="112" t="str">
        <f t="shared" si="10"/>
        <v/>
      </c>
      <c r="J29" s="112" t="str">
        <f>IF(D29="","",VLOOKUP(D29,Controles!P:T,5,FALSE))</f>
        <v>S</v>
      </c>
      <c r="K29" s="113" t="str">
        <f>IF(D29="","",VLOOKUP(D29,Controles!P:S,4,FALSE))</f>
        <v>Europa</v>
      </c>
      <c r="L29" s="114" t="str">
        <f>IF(I29="Preenchimento completo",VLOOKUP(B29,Controles!A:N,3,FALSE)*G29,"")</f>
        <v/>
      </c>
      <c r="M29" s="114" t="str">
        <f>IF(I29="Preenchimento completo",VLOOKUP(C29&amp;K29,Controles!J:K,2,FALSE)*IF(G29&gt;6,2,1),"")</f>
        <v/>
      </c>
      <c r="N29" s="114" t="str">
        <f>IF(I29="Preenchimento completo",VLOOKUP(B29,Controles!A:N,5,FALSE)*IF(G29&gt;6,2,1),"")</f>
        <v/>
      </c>
      <c r="O29" s="114" t="str">
        <f>IF(I29="Preenchimento completo",VLOOKUP(B29,Controles!A:N,4,FALSE),"")</f>
        <v/>
      </c>
      <c r="P29" s="114" t="str">
        <f>IF(I29="Preenchimento completo",ROUNDUP(G29,0)*VLOOKUP(B29,Controles!A:N,6,FALSE),"")</f>
        <v/>
      </c>
      <c r="Q29" s="115" t="str">
        <f t="shared" si="11"/>
        <v/>
      </c>
      <c r="R29" s="116" t="str">
        <f>IF(I29="Preenchimento completo",(Q29-M29-N29+VLOOKUP(B29,Controles!$A:$N,5,FALSE)*IF(G29&gt;6,2,1))*H29,"")</f>
        <v/>
      </c>
      <c r="S29" s="116" t="str">
        <f t="shared" si="12"/>
        <v/>
      </c>
      <c r="T29" s="117" t="str">
        <f t="shared" si="13"/>
        <v/>
      </c>
      <c r="U29" s="116" t="str">
        <f t="shared" si="6"/>
        <v/>
      </c>
      <c r="V29" s="60"/>
      <c r="W29" s="72"/>
      <c r="X29" s="128"/>
      <c r="Y29" s="112" t="str">
        <f>IF(X29="","",VLOOKUP(X29,Controles!A:N,2,FALSE))</f>
        <v/>
      </c>
      <c r="Z29" s="55" t="s">
        <v>31</v>
      </c>
      <c r="AA29" s="84"/>
      <c r="AB29" s="84"/>
      <c r="AC29" s="84"/>
      <c r="AD29" s="112" t="str">
        <f>IF(Z29="","",VLOOKUP(Z29,Controles!P:T,5,FALSE))</f>
        <v>S</v>
      </c>
      <c r="AE29" s="113" t="str">
        <f>IF(Z29="","",VLOOKUP(Z29,Controles!P:S,4,FALSE))</f>
        <v>Europa</v>
      </c>
      <c r="AF29" s="114" t="str">
        <f>IF(OR(AQ29="Preenchimento completo",AQ29="Falta Justificativa"),VLOOKUP(X29,Controles!A:N,3,FALSE)*AB29,"")</f>
        <v/>
      </c>
      <c r="AG29" s="114" t="str">
        <f>IF(OR(AQ29="Preenchimento completo",AQ29="Falta Justificativa"),VLOOKUP(Y29&amp;AE29,Controles!J:K,2,FALSE)*IF(AB29&gt;6,2,1),"")</f>
        <v/>
      </c>
      <c r="AH29" s="114" t="str">
        <f>IF(OR(AQ29="Preenchimento completo",AQ29="Falta Justificativa"),VLOOKUP(X29,Controles!A:N,5,FALSE)*IF(AB29&gt;6,2,1),"")</f>
        <v/>
      </c>
      <c r="AI29" s="114" t="str">
        <f>IF(OR(AQ29="Preenchimento completo",AQ29="Falta Justificativa"),VLOOKUP(X29,Controles!A:N,4,FALSE),"")</f>
        <v/>
      </c>
      <c r="AJ29" s="114" t="str">
        <f>IF(OR(AQ29="Preenchimento completo",AQ29="Falta Justificativa"),ROUNDUP(AB29,0)*VLOOKUP(X29,Controles!A:N,6,FALSE),"")</f>
        <v/>
      </c>
      <c r="AK29" s="115" t="str">
        <f t="shared" si="15"/>
        <v/>
      </c>
      <c r="AL29" s="116" t="str">
        <f>IF(OR(AQ29="Preenchimento completo",AQ29="Falta Justificativa"),(AK29-AG29-AH29+VLOOKUP(X29,Controles!$A:$N,5,FALSE)*IF(AB29&gt;6,2,1))*AC29,"")</f>
        <v/>
      </c>
      <c r="AM29" s="92"/>
      <c r="AN29" s="118" t="str">
        <f t="shared" si="14"/>
        <v/>
      </c>
      <c r="AO29" s="116" t="str">
        <f t="shared" si="7"/>
        <v/>
      </c>
      <c r="AP29" s="60"/>
      <c r="AQ29" s="119" t="str">
        <f t="shared" si="8"/>
        <v/>
      </c>
    </row>
    <row r="30" spans="1:43" s="57" customFormat="1" ht="15" x14ac:dyDescent="0.2">
      <c r="A30" s="71" t="s">
        <v>296</v>
      </c>
      <c r="B30" s="128"/>
      <c r="C30" s="112" t="str">
        <f>IF(B30="","",VLOOKUP(B30,Controles!A:N,2,FALSE))</f>
        <v/>
      </c>
      <c r="D30" s="55" t="s">
        <v>31</v>
      </c>
      <c r="E30" s="84"/>
      <c r="F30" s="133" t="str">
        <f t="shared" si="9"/>
        <v/>
      </c>
      <c r="G30" s="129"/>
      <c r="H30" s="129"/>
      <c r="I30" s="112" t="str">
        <f t="shared" si="10"/>
        <v/>
      </c>
      <c r="J30" s="112" t="str">
        <f>IF(D30="","",VLOOKUP(D30,Controles!P:T,5,FALSE))</f>
        <v>S</v>
      </c>
      <c r="K30" s="113" t="str">
        <f>IF(D30="","",VLOOKUP(D30,Controles!P:S,4,FALSE))</f>
        <v>Europa</v>
      </c>
      <c r="L30" s="114" t="str">
        <f>IF(I30="Preenchimento completo",VLOOKUP(B30,Controles!A:N,3,FALSE)*G30,"")</f>
        <v/>
      </c>
      <c r="M30" s="114" t="str">
        <f>IF(I30="Preenchimento completo",VLOOKUP(C30&amp;K30,Controles!J:K,2,FALSE)*IF(G30&gt;6,2,1),"")</f>
        <v/>
      </c>
      <c r="N30" s="114" t="str">
        <f>IF(I30="Preenchimento completo",VLOOKUP(B30,Controles!A:N,5,FALSE)*IF(G30&gt;6,2,1),"")</f>
        <v/>
      </c>
      <c r="O30" s="114" t="str">
        <f>IF(I30="Preenchimento completo",VLOOKUP(B30,Controles!A:N,4,FALSE),"")</f>
        <v/>
      </c>
      <c r="P30" s="114" t="str">
        <f>IF(I30="Preenchimento completo",ROUNDUP(G30,0)*VLOOKUP(B30,Controles!A:N,6,FALSE),"")</f>
        <v/>
      </c>
      <c r="Q30" s="115" t="str">
        <f t="shared" si="11"/>
        <v/>
      </c>
      <c r="R30" s="116" t="str">
        <f>IF(I30="Preenchimento completo",(Q30-M30-N30+VLOOKUP(B30,Controles!$A:$N,5,FALSE)*IF(G30&gt;6,2,1))*H30,"")</f>
        <v/>
      </c>
      <c r="S30" s="116" t="str">
        <f t="shared" si="12"/>
        <v/>
      </c>
      <c r="T30" s="117" t="str">
        <f t="shared" si="13"/>
        <v/>
      </c>
      <c r="U30" s="116" t="str">
        <f t="shared" si="6"/>
        <v/>
      </c>
      <c r="V30" s="60"/>
      <c r="W30" s="72"/>
      <c r="X30" s="128"/>
      <c r="Y30" s="112" t="str">
        <f>IF(X30="","",VLOOKUP(X30,Controles!A:N,2,FALSE))</f>
        <v/>
      </c>
      <c r="Z30" s="55" t="s">
        <v>31</v>
      </c>
      <c r="AA30" s="84"/>
      <c r="AB30" s="84"/>
      <c r="AC30" s="84"/>
      <c r="AD30" s="112" t="str">
        <f>IF(Z30="","",VLOOKUP(Z30,Controles!P:T,5,FALSE))</f>
        <v>S</v>
      </c>
      <c r="AE30" s="113" t="str">
        <f>IF(Z30="","",VLOOKUP(Z30,Controles!P:S,4,FALSE))</f>
        <v>Europa</v>
      </c>
      <c r="AF30" s="114" t="str">
        <f>IF(OR(AQ30="Preenchimento completo",AQ30="Falta Justificativa"),VLOOKUP(X30,Controles!A:N,3,FALSE)*AB30,"")</f>
        <v/>
      </c>
      <c r="AG30" s="114" t="str">
        <f>IF(OR(AQ30="Preenchimento completo",AQ30="Falta Justificativa"),VLOOKUP(Y30&amp;AE30,Controles!J:K,2,FALSE)*IF(AB30&gt;6,2,1),"")</f>
        <v/>
      </c>
      <c r="AH30" s="114" t="str">
        <f>IF(OR(AQ30="Preenchimento completo",AQ30="Falta Justificativa"),VLOOKUP(X30,Controles!A:N,5,FALSE)*IF(AB30&gt;6,2,1),"")</f>
        <v/>
      </c>
      <c r="AI30" s="114" t="str">
        <f>IF(OR(AQ30="Preenchimento completo",AQ30="Falta Justificativa"),VLOOKUP(X30,Controles!A:N,4,FALSE),"")</f>
        <v/>
      </c>
      <c r="AJ30" s="114" t="str">
        <f>IF(OR(AQ30="Preenchimento completo",AQ30="Falta Justificativa"),ROUNDUP(AB30,0)*VLOOKUP(X30,Controles!A:N,6,FALSE),"")</f>
        <v/>
      </c>
      <c r="AK30" s="115" t="str">
        <f t="shared" si="15"/>
        <v/>
      </c>
      <c r="AL30" s="116" t="str">
        <f>IF(OR(AQ30="Preenchimento completo",AQ30="Falta Justificativa"),(AK30-AG30-AH30+VLOOKUP(X30,Controles!$A:$N,5,FALSE)*IF(AB30&gt;6,2,1))*AC30,"")</f>
        <v/>
      </c>
      <c r="AM30" s="92"/>
      <c r="AN30" s="118" t="str">
        <f t="shared" si="14"/>
        <v/>
      </c>
      <c r="AO30" s="116" t="str">
        <f t="shared" si="7"/>
        <v/>
      </c>
      <c r="AP30" s="60"/>
      <c r="AQ30" s="119" t="str">
        <f t="shared" si="8"/>
        <v/>
      </c>
    </row>
    <row r="31" spans="1:43" s="57" customFormat="1" ht="15" x14ac:dyDescent="0.2">
      <c r="A31" s="71" t="s">
        <v>296</v>
      </c>
      <c r="B31" s="128"/>
      <c r="C31" s="112" t="str">
        <f>IF(B31="","",VLOOKUP(B31,Controles!A:N,2,FALSE))</f>
        <v/>
      </c>
      <c r="D31" s="55" t="s">
        <v>31</v>
      </c>
      <c r="E31" s="84"/>
      <c r="F31" s="133" t="str">
        <f t="shared" si="9"/>
        <v/>
      </c>
      <c r="G31" s="129"/>
      <c r="H31" s="129"/>
      <c r="I31" s="112" t="str">
        <f t="shared" si="10"/>
        <v/>
      </c>
      <c r="J31" s="112" t="str">
        <f>IF(D31="","",VLOOKUP(D31,Controles!P:T,5,FALSE))</f>
        <v>S</v>
      </c>
      <c r="K31" s="113" t="str">
        <f>IF(D31="","",VLOOKUP(D31,Controles!P:S,4,FALSE))</f>
        <v>Europa</v>
      </c>
      <c r="L31" s="114" t="str">
        <f>IF(I31="Preenchimento completo",VLOOKUP(B31,Controles!A:N,3,FALSE)*G31,"")</f>
        <v/>
      </c>
      <c r="M31" s="114" t="str">
        <f>IF(I31="Preenchimento completo",VLOOKUP(C31&amp;K31,Controles!J:K,2,FALSE)*IF(G31&gt;6,2,1),"")</f>
        <v/>
      </c>
      <c r="N31" s="114" t="str">
        <f>IF(I31="Preenchimento completo",VLOOKUP(B31,Controles!A:N,5,FALSE)*IF(G31&gt;6,2,1),"")</f>
        <v/>
      </c>
      <c r="O31" s="114" t="str">
        <f>IF(I31="Preenchimento completo",VLOOKUP(B31,Controles!A:N,4,FALSE),"")</f>
        <v/>
      </c>
      <c r="P31" s="114" t="str">
        <f>IF(I31="Preenchimento completo",ROUNDUP(G31,0)*VLOOKUP(B31,Controles!A:N,6,FALSE),"")</f>
        <v/>
      </c>
      <c r="Q31" s="115" t="str">
        <f t="shared" si="11"/>
        <v/>
      </c>
      <c r="R31" s="116" t="str">
        <f>IF(I31="Preenchimento completo",(Q31-M31-N31+VLOOKUP(B31,Controles!$A:$N,5,FALSE)*IF(G31&gt;6,2,1))*H31,"")</f>
        <v/>
      </c>
      <c r="S31" s="116" t="str">
        <f t="shared" si="12"/>
        <v/>
      </c>
      <c r="T31" s="117" t="str">
        <f t="shared" si="13"/>
        <v/>
      </c>
      <c r="U31" s="116" t="str">
        <f t="shared" si="6"/>
        <v/>
      </c>
      <c r="V31" s="60"/>
      <c r="W31" s="72"/>
      <c r="X31" s="128"/>
      <c r="Y31" s="112" t="str">
        <f>IF(X31="","",VLOOKUP(X31,Controles!A:N,2,FALSE))</f>
        <v/>
      </c>
      <c r="Z31" s="55" t="s">
        <v>31</v>
      </c>
      <c r="AA31" s="84"/>
      <c r="AB31" s="84"/>
      <c r="AC31" s="84"/>
      <c r="AD31" s="112" t="str">
        <f>IF(Z31="","",VLOOKUP(Z31,Controles!P:T,5,FALSE))</f>
        <v>S</v>
      </c>
      <c r="AE31" s="113" t="str">
        <f>IF(Z31="","",VLOOKUP(Z31,Controles!P:S,4,FALSE))</f>
        <v>Europa</v>
      </c>
      <c r="AF31" s="114" t="str">
        <f>IF(OR(AQ31="Preenchimento completo",AQ31="Falta Justificativa"),VLOOKUP(X31,Controles!A:N,3,FALSE)*AB31,"")</f>
        <v/>
      </c>
      <c r="AG31" s="114" t="str">
        <f>IF(OR(AQ31="Preenchimento completo",AQ31="Falta Justificativa"),VLOOKUP(Y31&amp;AE31,Controles!J:K,2,FALSE)*IF(AB31&gt;6,2,1),"")</f>
        <v/>
      </c>
      <c r="AH31" s="114" t="str">
        <f>IF(OR(AQ31="Preenchimento completo",AQ31="Falta Justificativa"),VLOOKUP(X31,Controles!A:N,5,FALSE)*IF(AB31&gt;6,2,1),"")</f>
        <v/>
      </c>
      <c r="AI31" s="114" t="str">
        <f>IF(OR(AQ31="Preenchimento completo",AQ31="Falta Justificativa"),VLOOKUP(X31,Controles!A:N,4,FALSE),"")</f>
        <v/>
      </c>
      <c r="AJ31" s="114" t="str">
        <f>IF(OR(AQ31="Preenchimento completo",AQ31="Falta Justificativa"),ROUNDUP(AB31,0)*VLOOKUP(X31,Controles!A:N,6,FALSE),"")</f>
        <v/>
      </c>
      <c r="AK31" s="115" t="str">
        <f t="shared" si="15"/>
        <v/>
      </c>
      <c r="AL31" s="116" t="str">
        <f>IF(OR(AQ31="Preenchimento completo",AQ31="Falta Justificativa"),(AK31-AG31-AH31+VLOOKUP(X31,Controles!$A:$N,5,FALSE)*IF(AB31&gt;6,2,1))*AC31,"")</f>
        <v/>
      </c>
      <c r="AM31" s="92"/>
      <c r="AN31" s="118" t="str">
        <f t="shared" si="14"/>
        <v/>
      </c>
      <c r="AO31" s="116" t="str">
        <f t="shared" si="7"/>
        <v/>
      </c>
      <c r="AP31" s="60"/>
      <c r="AQ31" s="119" t="str">
        <f t="shared" si="8"/>
        <v/>
      </c>
    </row>
    <row r="32" spans="1:43" s="57" customFormat="1" ht="15" x14ac:dyDescent="0.2">
      <c r="A32" s="71"/>
      <c r="B32" s="128"/>
      <c r="C32" s="112" t="str">
        <f>IF(B32="","",VLOOKUP(B32,Controles!A:N,2,FALSE))</f>
        <v/>
      </c>
      <c r="D32" s="55" t="s">
        <v>31</v>
      </c>
      <c r="E32" s="84"/>
      <c r="F32" s="133" t="str">
        <f t="shared" si="9"/>
        <v/>
      </c>
      <c r="G32" s="129"/>
      <c r="H32" s="129"/>
      <c r="I32" s="112" t="str">
        <f t="shared" si="10"/>
        <v/>
      </c>
      <c r="J32" s="112" t="str">
        <f>IF(D32="","",VLOOKUP(D32,Controles!P:T,5,FALSE))</f>
        <v>S</v>
      </c>
      <c r="K32" s="113" t="str">
        <f>IF(D32="","",VLOOKUP(D32,Controles!P:S,4,FALSE))</f>
        <v>Europa</v>
      </c>
      <c r="L32" s="114" t="str">
        <f>IF(I32="Preenchimento completo",VLOOKUP(B32,Controles!A:N,3,FALSE)*G32,"")</f>
        <v/>
      </c>
      <c r="M32" s="114" t="str">
        <f>IF(I32="Preenchimento completo",VLOOKUP(C32&amp;K32,Controles!J:K,2,FALSE)*IF(G32&gt;6,2,1),"")</f>
        <v/>
      </c>
      <c r="N32" s="114" t="str">
        <f>IF(I32="Preenchimento completo",VLOOKUP(B32,Controles!A:N,5,FALSE)*IF(G32&gt;6,2,1),"")</f>
        <v/>
      </c>
      <c r="O32" s="114" t="str">
        <f>IF(I32="Preenchimento completo",VLOOKUP(B32,Controles!A:N,4,FALSE),"")</f>
        <v/>
      </c>
      <c r="P32" s="114" t="str">
        <f>IF(I32="Preenchimento completo",ROUNDUP(G32,0)*VLOOKUP(B32,Controles!A:N,6,FALSE),"")</f>
        <v/>
      </c>
      <c r="Q32" s="115" t="str">
        <f t="shared" si="11"/>
        <v/>
      </c>
      <c r="R32" s="116" t="str">
        <f>IF(I32="Preenchimento completo",(Q32-M32-N32+VLOOKUP(B32,Controles!$A:$N,5,FALSE)*IF(G32&gt;6,2,1))*H32,"")</f>
        <v/>
      </c>
      <c r="S32" s="116" t="str">
        <f t="shared" si="12"/>
        <v/>
      </c>
      <c r="T32" s="117" t="str">
        <f t="shared" si="13"/>
        <v/>
      </c>
      <c r="U32" s="116" t="str">
        <f t="shared" si="6"/>
        <v/>
      </c>
      <c r="V32" s="60"/>
      <c r="W32" s="72"/>
      <c r="X32" s="128"/>
      <c r="Y32" s="112" t="str">
        <f>IF(X32="","",VLOOKUP(X32,Controles!A:N,2,FALSE))</f>
        <v/>
      </c>
      <c r="Z32" s="55" t="s">
        <v>31</v>
      </c>
      <c r="AA32" s="84"/>
      <c r="AB32" s="84"/>
      <c r="AC32" s="84"/>
      <c r="AD32" s="112" t="str">
        <f>IF(Z32="","",VLOOKUP(Z32,Controles!P:T,5,FALSE))</f>
        <v>S</v>
      </c>
      <c r="AE32" s="113" t="str">
        <f>IF(Z32="","",VLOOKUP(Z32,Controles!P:S,4,FALSE))</f>
        <v>Europa</v>
      </c>
      <c r="AF32" s="114" t="str">
        <f>IF(OR(AQ32="Preenchimento completo",AQ32="Falta Justificativa"),VLOOKUP(X32,Controles!A:N,3,FALSE)*AB32,"")</f>
        <v/>
      </c>
      <c r="AG32" s="114" t="str">
        <f>IF(OR(AQ32="Preenchimento completo",AQ32="Falta Justificativa"),VLOOKUP(Y32&amp;AE32,Controles!J:K,2,FALSE)*IF(AB32&gt;6,2,1),"")</f>
        <v/>
      </c>
      <c r="AH32" s="114" t="str">
        <f>IF(OR(AQ32="Preenchimento completo",AQ32="Falta Justificativa"),VLOOKUP(X32,Controles!A:N,5,FALSE)*IF(AB32&gt;6,2,1),"")</f>
        <v/>
      </c>
      <c r="AI32" s="114" t="str">
        <f>IF(OR(AQ32="Preenchimento completo",AQ32="Falta Justificativa"),VLOOKUP(X32,Controles!A:N,4,FALSE),"")</f>
        <v/>
      </c>
      <c r="AJ32" s="114" t="str">
        <f>IF(OR(AQ32="Preenchimento completo",AQ32="Falta Justificativa"),ROUNDUP(AB32,0)*VLOOKUP(X32,Controles!A:N,6,FALSE),"")</f>
        <v/>
      </c>
      <c r="AK32" s="115" t="str">
        <f t="shared" si="15"/>
        <v/>
      </c>
      <c r="AL32" s="116" t="str">
        <f>IF(OR(AQ32="Preenchimento completo",AQ32="Falta Justificativa"),(AK32-AG32-AH32+VLOOKUP(X32,Controles!$A:$N,5,FALSE)*IF(AB32&gt;6,2,1))*AC32,"")</f>
        <v/>
      </c>
      <c r="AM32" s="92"/>
      <c r="AN32" s="118" t="str">
        <f t="shared" si="14"/>
        <v/>
      </c>
      <c r="AO32" s="116" t="str">
        <f t="shared" si="7"/>
        <v/>
      </c>
      <c r="AP32" s="60"/>
      <c r="AQ32" s="119" t="str">
        <f t="shared" si="8"/>
        <v/>
      </c>
    </row>
    <row r="33" spans="1:43" s="57" customFormat="1" ht="15" x14ac:dyDescent="0.2">
      <c r="A33" s="71"/>
      <c r="B33" s="128"/>
      <c r="C33" s="112" t="str">
        <f>IF(B33="","",VLOOKUP(B33,Controles!A:N,2,FALSE))</f>
        <v/>
      </c>
      <c r="D33" s="55" t="s">
        <v>31</v>
      </c>
      <c r="E33" s="84"/>
      <c r="F33" s="133" t="str">
        <f t="shared" si="9"/>
        <v/>
      </c>
      <c r="G33" s="129"/>
      <c r="H33" s="129"/>
      <c r="I33" s="112" t="str">
        <f t="shared" si="10"/>
        <v/>
      </c>
      <c r="J33" s="112" t="str">
        <f>IF(D33="","",VLOOKUP(D33,Controles!P:T,5,FALSE))</f>
        <v>S</v>
      </c>
      <c r="K33" s="113" t="str">
        <f>IF(D33="","",VLOOKUP(D33,Controles!P:S,4,FALSE))</f>
        <v>Europa</v>
      </c>
      <c r="L33" s="114" t="str">
        <f>IF(I33="Preenchimento completo",VLOOKUP(B33,Controles!A:N,3,FALSE)*G33,"")</f>
        <v/>
      </c>
      <c r="M33" s="114" t="str">
        <f>IF(I33="Preenchimento completo",VLOOKUP(C33&amp;K33,Controles!J:K,2,FALSE)*IF(G33&gt;6,2,1),"")</f>
        <v/>
      </c>
      <c r="N33" s="114" t="str">
        <f>IF(I33="Preenchimento completo",VLOOKUP(B33,Controles!A:N,5,FALSE)*IF(G33&gt;6,2,1),"")</f>
        <v/>
      </c>
      <c r="O33" s="114" t="str">
        <f>IF(I33="Preenchimento completo",VLOOKUP(B33,Controles!A:N,4,FALSE),"")</f>
        <v/>
      </c>
      <c r="P33" s="114" t="str">
        <f>IF(I33="Preenchimento completo",ROUNDUP(G33,0)*VLOOKUP(B33,Controles!A:N,6,FALSE),"")</f>
        <v/>
      </c>
      <c r="Q33" s="115" t="str">
        <f t="shared" si="11"/>
        <v/>
      </c>
      <c r="R33" s="116" t="str">
        <f>IF(I33="Preenchimento completo",(Q33-M33-N33+VLOOKUP(B33,Controles!$A:$N,5,FALSE)*IF(G33&gt;6,2,1))*H33,"")</f>
        <v/>
      </c>
      <c r="S33" s="116" t="str">
        <f t="shared" ref="S33:S38" si="16">IF(R33="","",R33-Q33)</f>
        <v/>
      </c>
      <c r="T33" s="117" t="str">
        <f t="shared" si="13"/>
        <v/>
      </c>
      <c r="U33" s="116" t="str">
        <f t="shared" si="6"/>
        <v/>
      </c>
      <c r="V33" s="60"/>
      <c r="W33" s="72"/>
      <c r="X33" s="128"/>
      <c r="Y33" s="112" t="str">
        <f>IF(X33="","",VLOOKUP(X33,Controles!A:N,2,FALSE))</f>
        <v/>
      </c>
      <c r="Z33" s="55" t="s">
        <v>31</v>
      </c>
      <c r="AA33" s="84"/>
      <c r="AB33" s="84"/>
      <c r="AC33" s="84"/>
      <c r="AD33" s="112" t="str">
        <f>IF(Z33="","",VLOOKUP(Z33,Controles!P:T,5,FALSE))</f>
        <v>S</v>
      </c>
      <c r="AE33" s="113" t="str">
        <f>IF(Z33="","",VLOOKUP(Z33,Controles!P:S,4,FALSE))</f>
        <v>Europa</v>
      </c>
      <c r="AF33" s="114" t="str">
        <f>IF(OR(AQ33="Preenchimento completo",AQ33="Falta Justificativa"),VLOOKUP(X33,Controles!A:N,3,FALSE)*AB33,"")</f>
        <v/>
      </c>
      <c r="AG33" s="114" t="str">
        <f>IF(OR(AQ33="Preenchimento completo",AQ33="Falta Justificativa"),VLOOKUP(Y33&amp;AE33,Controles!J:K,2,FALSE)*IF(AB33&gt;6,2,1),"")</f>
        <v/>
      </c>
      <c r="AH33" s="114" t="str">
        <f>IF(OR(AQ33="Preenchimento completo",AQ33="Falta Justificativa"),VLOOKUP(X33,Controles!A:N,5,FALSE)*IF(AB33&gt;6,2,1),"")</f>
        <v/>
      </c>
      <c r="AI33" s="114" t="str">
        <f>IF(OR(AQ33="Preenchimento completo",AQ33="Falta Justificativa"),VLOOKUP(X33,Controles!A:N,4,FALSE),"")</f>
        <v/>
      </c>
      <c r="AJ33" s="114" t="str">
        <f>IF(OR(AQ33="Preenchimento completo",AQ33="Falta Justificativa"),ROUNDUP(AB33,0)*VLOOKUP(X33,Controles!A:N,6,FALSE),"")</f>
        <v/>
      </c>
      <c r="AK33" s="115" t="str">
        <f t="shared" si="15"/>
        <v/>
      </c>
      <c r="AL33" s="116" t="str">
        <f>IF(OR(AQ33="Preenchimento completo",AQ33="Falta Justificativa"),(AK33-AG33-AH33+VLOOKUP(X33,Controles!$A:$N,5,FALSE)*IF(AB33&gt;6,2,1))*AC33,"")</f>
        <v/>
      </c>
      <c r="AM33" s="92"/>
      <c r="AN33" s="118" t="str">
        <f t="shared" si="14"/>
        <v/>
      </c>
      <c r="AO33" s="116" t="str">
        <f t="shared" si="7"/>
        <v/>
      </c>
      <c r="AP33" s="60"/>
      <c r="AQ33" s="119" t="str">
        <f t="shared" si="8"/>
        <v/>
      </c>
    </row>
    <row r="34" spans="1:43" s="57" customFormat="1" ht="15" x14ac:dyDescent="0.2">
      <c r="A34" s="71"/>
      <c r="B34" s="128"/>
      <c r="C34" s="112" t="str">
        <f>IF(B34="","",VLOOKUP(B34,Controles!A:N,2,FALSE))</f>
        <v/>
      </c>
      <c r="D34" s="55" t="s">
        <v>31</v>
      </c>
      <c r="E34" s="84"/>
      <c r="F34" s="133" t="str">
        <f t="shared" si="9"/>
        <v/>
      </c>
      <c r="G34" s="129"/>
      <c r="H34" s="129"/>
      <c r="I34" s="112" t="str">
        <f t="shared" si="10"/>
        <v/>
      </c>
      <c r="J34" s="112" t="str">
        <f>IF(D34="","",VLOOKUP(D34,Controles!P:T,5,FALSE))</f>
        <v>S</v>
      </c>
      <c r="K34" s="113" t="str">
        <f>IF(D34="","",VLOOKUP(D34,Controles!P:S,4,FALSE))</f>
        <v>Europa</v>
      </c>
      <c r="L34" s="114" t="str">
        <f>IF(I34="Preenchimento completo",VLOOKUP(B34,Controles!A:N,3,FALSE)*G34,"")</f>
        <v/>
      </c>
      <c r="M34" s="114" t="str">
        <f>IF(I34="Preenchimento completo",VLOOKUP(C34&amp;K34,Controles!J:K,2,FALSE)*IF(G34&gt;6,2,1),"")</f>
        <v/>
      </c>
      <c r="N34" s="114" t="str">
        <f>IF(I34="Preenchimento completo",VLOOKUP(B34,Controles!A:N,5,FALSE)*IF(G34&gt;6,2,1),"")</f>
        <v/>
      </c>
      <c r="O34" s="114" t="str">
        <f>IF(I34="Preenchimento completo",VLOOKUP(B34,Controles!A:N,4,FALSE),"")</f>
        <v/>
      </c>
      <c r="P34" s="114" t="str">
        <f>IF(I34="Preenchimento completo",ROUNDUP(G34,0)*VLOOKUP(B34,Controles!A:N,6,FALSE),"")</f>
        <v/>
      </c>
      <c r="Q34" s="115" t="str">
        <f t="shared" si="11"/>
        <v/>
      </c>
      <c r="R34" s="116" t="str">
        <f>IF(I34="Preenchimento completo",(Q34-M34-N34+VLOOKUP(B34,Controles!$A:$N,5,FALSE)*IF(G34&gt;6,2,1))*H34,"")</f>
        <v/>
      </c>
      <c r="S34" s="116" t="str">
        <f t="shared" si="16"/>
        <v/>
      </c>
      <c r="T34" s="117" t="str">
        <f t="shared" si="13"/>
        <v/>
      </c>
      <c r="U34" s="116" t="str">
        <f t="shared" si="6"/>
        <v/>
      </c>
      <c r="V34" s="60"/>
      <c r="W34" s="72"/>
      <c r="X34" s="128"/>
      <c r="Y34" s="112" t="str">
        <f>IF(X34="","",VLOOKUP(X34,Controles!A:N,2,FALSE))</f>
        <v/>
      </c>
      <c r="Z34" s="55" t="s">
        <v>31</v>
      </c>
      <c r="AA34" s="84"/>
      <c r="AB34" s="84"/>
      <c r="AC34" s="84"/>
      <c r="AD34" s="112" t="str">
        <f>IF(Z34="","",VLOOKUP(Z34,Controles!P:T,5,FALSE))</f>
        <v>S</v>
      </c>
      <c r="AE34" s="113" t="str">
        <f>IF(Z34="","",VLOOKUP(Z34,Controles!P:S,4,FALSE))</f>
        <v>Europa</v>
      </c>
      <c r="AF34" s="114" t="str">
        <f>IF(OR(AQ34="Preenchimento completo",AQ34="Falta Justificativa"),VLOOKUP(X34,Controles!A:N,3,FALSE)*AB34,"")</f>
        <v/>
      </c>
      <c r="AG34" s="114" t="str">
        <f>IF(OR(AQ34="Preenchimento completo",AQ34="Falta Justificativa"),VLOOKUP(Y34&amp;AE34,Controles!J:K,2,FALSE)*IF(AB34&gt;6,2,1),"")</f>
        <v/>
      </c>
      <c r="AH34" s="114" t="str">
        <f>IF(OR(AQ34="Preenchimento completo",AQ34="Falta Justificativa"),VLOOKUP(X34,Controles!A:N,5,FALSE)*IF(AB34&gt;6,2,1),"")</f>
        <v/>
      </c>
      <c r="AI34" s="114" t="str">
        <f>IF(OR(AQ34="Preenchimento completo",AQ34="Falta Justificativa"),VLOOKUP(X34,Controles!A:N,4,FALSE),"")</f>
        <v/>
      </c>
      <c r="AJ34" s="114" t="str">
        <f>IF(OR(AQ34="Preenchimento completo",AQ34="Falta Justificativa"),ROUNDUP(AB34,0)*VLOOKUP(X34,Controles!A:N,6,FALSE),"")</f>
        <v/>
      </c>
      <c r="AK34" s="115" t="str">
        <f t="shared" si="15"/>
        <v/>
      </c>
      <c r="AL34" s="116" t="str">
        <f>IF(OR(AQ34="Preenchimento completo",AQ34="Falta Justificativa"),(AK34-AG34-AH34+VLOOKUP(X34,Controles!$A:$N,5,FALSE)*IF(AB34&gt;6,2,1))*AC34,"")</f>
        <v/>
      </c>
      <c r="AM34" s="92"/>
      <c r="AN34" s="118" t="str">
        <f t="shared" si="14"/>
        <v/>
      </c>
      <c r="AO34" s="116" t="str">
        <f t="shared" si="7"/>
        <v/>
      </c>
      <c r="AP34" s="60"/>
      <c r="AQ34" s="119" t="str">
        <f t="shared" si="8"/>
        <v/>
      </c>
    </row>
    <row r="35" spans="1:43" s="57" customFormat="1" ht="15" x14ac:dyDescent="0.2">
      <c r="A35" s="71"/>
      <c r="B35" s="128"/>
      <c r="C35" s="112" t="str">
        <f>IF(B35="","",VLOOKUP(B35,Controles!A:N,2,FALSE))</f>
        <v/>
      </c>
      <c r="D35" s="55" t="s">
        <v>31</v>
      </c>
      <c r="E35" s="84"/>
      <c r="F35" s="133" t="str">
        <f t="shared" si="9"/>
        <v/>
      </c>
      <c r="G35" s="129"/>
      <c r="H35" s="129"/>
      <c r="I35" s="112" t="str">
        <f t="shared" si="10"/>
        <v/>
      </c>
      <c r="J35" s="112" t="str">
        <f>IF(D35="","",VLOOKUP(D35,Controles!P:T,5,FALSE))</f>
        <v>S</v>
      </c>
      <c r="K35" s="113" t="str">
        <f>IF(D35="","",VLOOKUP(D35,Controles!P:S,4,FALSE))</f>
        <v>Europa</v>
      </c>
      <c r="L35" s="114" t="str">
        <f>IF(I35="Preenchimento completo",VLOOKUP(B35,Controles!A:N,3,FALSE)*G35,"")</f>
        <v/>
      </c>
      <c r="M35" s="114" t="str">
        <f>IF(I35="Preenchimento completo",VLOOKUP(C35&amp;K35,Controles!J:K,2,FALSE)*IF(G35&gt;6,2,1),"")</f>
        <v/>
      </c>
      <c r="N35" s="114" t="str">
        <f>IF(I35="Preenchimento completo",VLOOKUP(B35,Controles!A:N,5,FALSE)*IF(G35&gt;6,2,1),"")</f>
        <v/>
      </c>
      <c r="O35" s="114" t="str">
        <f>IF(I35="Preenchimento completo",VLOOKUP(B35,Controles!A:N,4,FALSE),"")</f>
        <v/>
      </c>
      <c r="P35" s="114" t="str">
        <f>IF(I35="Preenchimento completo",ROUNDUP(G35,0)*VLOOKUP(B35,Controles!A:N,6,FALSE),"")</f>
        <v/>
      </c>
      <c r="Q35" s="115" t="str">
        <f t="shared" si="11"/>
        <v/>
      </c>
      <c r="R35" s="116" t="str">
        <f>IF(I35="Preenchimento completo",(Q35-M35-N35+VLOOKUP(B35,Controles!$A:$N,5,FALSE)*IF(G35&gt;6,2,1))*H35,"")</f>
        <v/>
      </c>
      <c r="S35" s="116" t="str">
        <f t="shared" si="16"/>
        <v/>
      </c>
      <c r="T35" s="117" t="str">
        <f t="shared" si="13"/>
        <v/>
      </c>
      <c r="U35" s="116" t="str">
        <f t="shared" si="6"/>
        <v/>
      </c>
      <c r="V35" s="60"/>
      <c r="W35" s="72"/>
      <c r="X35" s="128"/>
      <c r="Y35" s="112" t="str">
        <f>IF(X35="","",VLOOKUP(X35,Controles!A:N,2,FALSE))</f>
        <v/>
      </c>
      <c r="Z35" s="55" t="s">
        <v>31</v>
      </c>
      <c r="AA35" s="84"/>
      <c r="AB35" s="84"/>
      <c r="AC35" s="84"/>
      <c r="AD35" s="112" t="str">
        <f>IF(Z35="","",VLOOKUP(Z35,Controles!P:T,5,FALSE))</f>
        <v>S</v>
      </c>
      <c r="AE35" s="113" t="str">
        <f>IF(Z35="","",VLOOKUP(Z35,Controles!P:S,4,FALSE))</f>
        <v>Europa</v>
      </c>
      <c r="AF35" s="114" t="str">
        <f>IF(OR(AQ35="Preenchimento completo",AQ35="Falta Justificativa"),VLOOKUP(X35,Controles!A:N,3,FALSE)*AB35,"")</f>
        <v/>
      </c>
      <c r="AG35" s="114" t="str">
        <f>IF(OR(AQ35="Preenchimento completo",AQ35="Falta Justificativa"),VLOOKUP(Y35&amp;AE35,Controles!J:K,2,FALSE)*IF(AB35&gt;6,2,1),"")</f>
        <v/>
      </c>
      <c r="AH35" s="114" t="str">
        <f>IF(OR(AQ35="Preenchimento completo",AQ35="Falta Justificativa"),VLOOKUP(X35,Controles!A:N,5,FALSE)*IF(AB35&gt;6,2,1),"")</f>
        <v/>
      </c>
      <c r="AI35" s="114" t="str">
        <f>IF(OR(AQ35="Preenchimento completo",AQ35="Falta Justificativa"),VLOOKUP(X35,Controles!A:N,4,FALSE),"")</f>
        <v/>
      </c>
      <c r="AJ35" s="114" t="str">
        <f>IF(OR(AQ35="Preenchimento completo",AQ35="Falta Justificativa"),ROUNDUP(AB35,0)*VLOOKUP(X35,Controles!A:N,6,FALSE),"")</f>
        <v/>
      </c>
      <c r="AK35" s="115" t="str">
        <f t="shared" si="15"/>
        <v/>
      </c>
      <c r="AL35" s="116" t="str">
        <f>IF(OR(AQ35="Preenchimento completo",AQ35="Falta Justificativa"),(AK35-AG35-AH35+VLOOKUP(X35,Controles!$A:$N,5,FALSE)*IF(AB35&gt;6,2,1))*AC35,"")</f>
        <v/>
      </c>
      <c r="AM35" s="92"/>
      <c r="AN35" s="118" t="str">
        <f t="shared" si="14"/>
        <v/>
      </c>
      <c r="AO35" s="116" t="str">
        <f t="shared" si="7"/>
        <v/>
      </c>
      <c r="AP35" s="60"/>
      <c r="AQ35" s="119" t="str">
        <f t="shared" si="8"/>
        <v/>
      </c>
    </row>
    <row r="36" spans="1:43" s="57" customFormat="1" ht="15" x14ac:dyDescent="0.2">
      <c r="A36" s="71"/>
      <c r="B36" s="128"/>
      <c r="C36" s="112" t="str">
        <f>IF(B36="","",VLOOKUP(B36,Controles!A:N,2,FALSE))</f>
        <v/>
      </c>
      <c r="D36" s="55" t="s">
        <v>31</v>
      </c>
      <c r="E36" s="84"/>
      <c r="F36" s="133" t="str">
        <f t="shared" si="9"/>
        <v/>
      </c>
      <c r="G36" s="129"/>
      <c r="H36" s="129"/>
      <c r="I36" s="112" t="str">
        <f t="shared" si="10"/>
        <v/>
      </c>
      <c r="J36" s="112" t="str">
        <f>IF(D36="","",VLOOKUP(D36,Controles!P:T,5,FALSE))</f>
        <v>S</v>
      </c>
      <c r="K36" s="113" t="str">
        <f>IF(D36="","",VLOOKUP(D36,Controles!P:S,4,FALSE))</f>
        <v>Europa</v>
      </c>
      <c r="L36" s="114" t="str">
        <f>IF(I36="Preenchimento completo",VLOOKUP(B36,Controles!A:N,3,FALSE)*G36,"")</f>
        <v/>
      </c>
      <c r="M36" s="114" t="str">
        <f>IF(I36="Preenchimento completo",VLOOKUP(C36&amp;K36,Controles!J:K,2,FALSE)*IF(G36&gt;6,2,1),"")</f>
        <v/>
      </c>
      <c r="N36" s="114" t="str">
        <f>IF(I36="Preenchimento completo",VLOOKUP(B36,Controles!A:N,5,FALSE)*IF(G36&gt;6,2,1),"")</f>
        <v/>
      </c>
      <c r="O36" s="114" t="str">
        <f>IF(I36="Preenchimento completo",VLOOKUP(B36,Controles!A:N,4,FALSE),"")</f>
        <v/>
      </c>
      <c r="P36" s="114" t="str">
        <f>IF(I36="Preenchimento completo",ROUNDUP(G36,0)*VLOOKUP(B36,Controles!A:N,6,FALSE),"")</f>
        <v/>
      </c>
      <c r="Q36" s="115" t="str">
        <f t="shared" si="11"/>
        <v/>
      </c>
      <c r="R36" s="116" t="str">
        <f>IF(I36="Preenchimento completo",(Q36-M36-N36+VLOOKUP(B36,Controles!$A:$N,5,FALSE)*IF(G36&gt;6,2,1))*H36,"")</f>
        <v/>
      </c>
      <c r="S36" s="116" t="str">
        <f t="shared" si="16"/>
        <v/>
      </c>
      <c r="T36" s="117" t="str">
        <f t="shared" si="13"/>
        <v/>
      </c>
      <c r="U36" s="116" t="str">
        <f t="shared" si="6"/>
        <v/>
      </c>
      <c r="V36" s="60"/>
      <c r="W36" s="72"/>
      <c r="X36" s="128"/>
      <c r="Y36" s="112" t="str">
        <f>IF(X36="","",VLOOKUP(X36,Controles!A:N,2,FALSE))</f>
        <v/>
      </c>
      <c r="Z36" s="55" t="s">
        <v>31</v>
      </c>
      <c r="AA36" s="84"/>
      <c r="AB36" s="84"/>
      <c r="AC36" s="84"/>
      <c r="AD36" s="112" t="str">
        <f>IF(Z36="","",VLOOKUP(Z36,Controles!P:T,5,FALSE))</f>
        <v>S</v>
      </c>
      <c r="AE36" s="113" t="str">
        <f>IF(Z36="","",VLOOKUP(Z36,Controles!P:S,4,FALSE))</f>
        <v>Europa</v>
      </c>
      <c r="AF36" s="114" t="str">
        <f>IF(OR(AQ36="Preenchimento completo",AQ36="Falta Justificativa"),VLOOKUP(X36,Controles!A:N,3,FALSE)*AB36,"")</f>
        <v/>
      </c>
      <c r="AG36" s="114" t="str">
        <f>IF(OR(AQ36="Preenchimento completo",AQ36="Falta Justificativa"),VLOOKUP(Y36&amp;AE36,Controles!J:K,2,FALSE)*IF(AB36&gt;6,2,1),"")</f>
        <v/>
      </c>
      <c r="AH36" s="114" t="str">
        <f>IF(OR(AQ36="Preenchimento completo",AQ36="Falta Justificativa"),VLOOKUP(X36,Controles!A:N,5,FALSE)*IF(AB36&gt;6,2,1),"")</f>
        <v/>
      </c>
      <c r="AI36" s="114" t="str">
        <f>IF(OR(AQ36="Preenchimento completo",AQ36="Falta Justificativa"),VLOOKUP(X36,Controles!A:N,4,FALSE),"")</f>
        <v/>
      </c>
      <c r="AJ36" s="114" t="str">
        <f>IF(OR(AQ36="Preenchimento completo",AQ36="Falta Justificativa"),ROUNDUP(AB36,0)*VLOOKUP(X36,Controles!A:N,6,FALSE),"")</f>
        <v/>
      </c>
      <c r="AK36" s="115" t="str">
        <f t="shared" si="15"/>
        <v/>
      </c>
      <c r="AL36" s="116" t="str">
        <f>IF(OR(AQ36="Preenchimento completo",AQ36="Falta Justificativa"),(AK36-AG36-AH36+VLOOKUP(X36,Controles!$A:$N,5,FALSE)*IF(AB36&gt;6,2,1))*AC36,"")</f>
        <v/>
      </c>
      <c r="AM36" s="92"/>
      <c r="AN36" s="118" t="str">
        <f t="shared" si="14"/>
        <v/>
      </c>
      <c r="AO36" s="116" t="str">
        <f t="shared" si="7"/>
        <v/>
      </c>
      <c r="AP36" s="60"/>
      <c r="AQ36" s="119" t="str">
        <f t="shared" si="8"/>
        <v/>
      </c>
    </row>
    <row r="37" spans="1:43" s="57" customFormat="1" ht="15" x14ac:dyDescent="0.2">
      <c r="A37" s="71"/>
      <c r="B37" s="128"/>
      <c r="C37" s="112" t="str">
        <f>IF(B37="","",VLOOKUP(B37,Controles!A:N,2,FALSE))</f>
        <v/>
      </c>
      <c r="D37" s="55" t="s">
        <v>31</v>
      </c>
      <c r="E37" s="84"/>
      <c r="F37" s="133" t="str">
        <f t="shared" si="9"/>
        <v/>
      </c>
      <c r="G37" s="129"/>
      <c r="H37" s="129"/>
      <c r="I37" s="112" t="str">
        <f t="shared" si="10"/>
        <v/>
      </c>
      <c r="J37" s="112" t="str">
        <f>IF(D37="","",VLOOKUP(D37,Controles!P:T,5,FALSE))</f>
        <v>S</v>
      </c>
      <c r="K37" s="113" t="str">
        <f>IF(D37="","",VLOOKUP(D37,Controles!P:S,4,FALSE))</f>
        <v>Europa</v>
      </c>
      <c r="L37" s="114" t="str">
        <f>IF(I37="Preenchimento completo",VLOOKUP(B37,Controles!A:N,3,FALSE)*G37,"")</f>
        <v/>
      </c>
      <c r="M37" s="114" t="str">
        <f>IF(I37="Preenchimento completo",VLOOKUP(C37&amp;K37,Controles!J:K,2,FALSE)*IF(G37&gt;6,2,1),"")</f>
        <v/>
      </c>
      <c r="N37" s="114" t="str">
        <f>IF(I37="Preenchimento completo",VLOOKUP(B37,Controles!A:N,5,FALSE)*IF(G37&gt;6,2,1),"")</f>
        <v/>
      </c>
      <c r="O37" s="114" t="str">
        <f>IF(I37="Preenchimento completo",VLOOKUP(B37,Controles!A:N,4,FALSE),"")</f>
        <v/>
      </c>
      <c r="P37" s="114" t="str">
        <f>IF(I37="Preenchimento completo",ROUNDUP(G37,0)*VLOOKUP(B37,Controles!A:N,6,FALSE),"")</f>
        <v/>
      </c>
      <c r="Q37" s="115" t="str">
        <f t="shared" si="11"/>
        <v/>
      </c>
      <c r="R37" s="116" t="str">
        <f>IF(I37="Preenchimento completo",(Q37-M37-N37+VLOOKUP(B37,Controles!$A:$N,5,FALSE)*IF(G37&gt;6,2,1))*H37,"")</f>
        <v/>
      </c>
      <c r="S37" s="116" t="str">
        <f t="shared" si="16"/>
        <v/>
      </c>
      <c r="T37" s="117" t="str">
        <f t="shared" si="13"/>
        <v/>
      </c>
      <c r="U37" s="116" t="str">
        <f t="shared" si="6"/>
        <v/>
      </c>
      <c r="V37" s="60"/>
      <c r="W37" s="72"/>
      <c r="X37" s="128"/>
      <c r="Y37" s="112" t="str">
        <f>IF(X37="","",VLOOKUP(X37,Controles!A:N,2,FALSE))</f>
        <v/>
      </c>
      <c r="Z37" s="55" t="s">
        <v>31</v>
      </c>
      <c r="AA37" s="84"/>
      <c r="AB37" s="84"/>
      <c r="AC37" s="84"/>
      <c r="AD37" s="112" t="str">
        <f>IF(Z37="","",VLOOKUP(Z37,Controles!P:T,5,FALSE))</f>
        <v>S</v>
      </c>
      <c r="AE37" s="113" t="str">
        <f>IF(Z37="","",VLOOKUP(Z37,Controles!P:S,4,FALSE))</f>
        <v>Europa</v>
      </c>
      <c r="AF37" s="114" t="str">
        <f>IF(OR(AQ37="Preenchimento completo",AQ37="Falta Justificativa"),VLOOKUP(X37,Controles!A:N,3,FALSE)*AB37,"")</f>
        <v/>
      </c>
      <c r="AG37" s="114" t="str">
        <f>IF(OR(AQ37="Preenchimento completo",AQ37="Falta Justificativa"),VLOOKUP(Y37&amp;AE37,Controles!J:K,2,FALSE)*IF(AB37&gt;6,2,1),"")</f>
        <v/>
      </c>
      <c r="AH37" s="114" t="str">
        <f>IF(OR(AQ37="Preenchimento completo",AQ37="Falta Justificativa"),VLOOKUP(X37,Controles!A:N,5,FALSE)*IF(AB37&gt;6,2,1),"")</f>
        <v/>
      </c>
      <c r="AI37" s="114" t="str">
        <f>IF(OR(AQ37="Preenchimento completo",AQ37="Falta Justificativa"),VLOOKUP(X37,Controles!A:N,4,FALSE),"")</f>
        <v/>
      </c>
      <c r="AJ37" s="114" t="str">
        <f>IF(OR(AQ37="Preenchimento completo",AQ37="Falta Justificativa"),ROUNDUP(AB37,0)*VLOOKUP(X37,Controles!A:N,6,FALSE),"")</f>
        <v/>
      </c>
      <c r="AK37" s="115" t="str">
        <f t="shared" si="15"/>
        <v/>
      </c>
      <c r="AL37" s="116" t="str">
        <f>IF(OR(AQ37="Preenchimento completo",AQ37="Falta Justificativa"),(AK37-AG37-AH37+VLOOKUP(X37,Controles!$A:$N,5,FALSE)*IF(AB37&gt;6,2,1))*AC37,"")</f>
        <v/>
      </c>
      <c r="AM37" s="92"/>
      <c r="AN37" s="118" t="str">
        <f t="shared" si="14"/>
        <v/>
      </c>
      <c r="AO37" s="116" t="str">
        <f t="shared" si="7"/>
        <v/>
      </c>
      <c r="AP37" s="60"/>
      <c r="AQ37" s="119" t="str">
        <f t="shared" si="8"/>
        <v/>
      </c>
    </row>
    <row r="38" spans="1:43" s="57" customFormat="1" ht="15" x14ac:dyDescent="0.2">
      <c r="A38" s="71"/>
      <c r="B38" s="128"/>
      <c r="C38" s="112" t="str">
        <f>IF(B38="","",VLOOKUP(B38,Controles!A:N,2,FALSE))</f>
        <v/>
      </c>
      <c r="D38" s="55" t="s">
        <v>31</v>
      </c>
      <c r="E38" s="84"/>
      <c r="F38" s="133" t="str">
        <f t="shared" si="9"/>
        <v/>
      </c>
      <c r="G38" s="129"/>
      <c r="H38" s="129"/>
      <c r="I38" s="112" t="str">
        <f t="shared" si="10"/>
        <v/>
      </c>
      <c r="J38" s="112" t="str">
        <f>IF(D38="","",VLOOKUP(D38,Controles!P:T,5,FALSE))</f>
        <v>S</v>
      </c>
      <c r="K38" s="113" t="str">
        <f>IF(D38="","",VLOOKUP(D38,Controles!P:S,4,FALSE))</f>
        <v>Europa</v>
      </c>
      <c r="L38" s="114" t="str">
        <f>IF(I38="Preenchimento completo",VLOOKUP(B38,Controles!A:N,3,FALSE)*G38,"")</f>
        <v/>
      </c>
      <c r="M38" s="114" t="str">
        <f>IF(I38="Preenchimento completo",VLOOKUP(C38&amp;K38,Controles!J:K,2,FALSE)*IF(G38&gt;6,2,1),"")</f>
        <v/>
      </c>
      <c r="N38" s="114" t="str">
        <f>IF(I38="Preenchimento completo",VLOOKUP(B38,Controles!A:N,5,FALSE)*IF(G38&gt;6,2,1),"")</f>
        <v/>
      </c>
      <c r="O38" s="114" t="str">
        <f>IF(I38="Preenchimento completo",VLOOKUP(B38,Controles!A:N,4,FALSE),"")</f>
        <v/>
      </c>
      <c r="P38" s="114" t="str">
        <f>IF(I38="Preenchimento completo",ROUNDUP(G38,0)*VLOOKUP(B38,Controles!A:N,6,FALSE),"")</f>
        <v/>
      </c>
      <c r="Q38" s="115" t="str">
        <f t="shared" si="11"/>
        <v/>
      </c>
      <c r="R38" s="116" t="str">
        <f>IF(I38="Preenchimento completo",(Q38-M38-N38+VLOOKUP(B38,Controles!$A:$N,5,FALSE)*IF(G38&gt;6,2,1))*H38,"")</f>
        <v/>
      </c>
      <c r="S38" s="116" t="str">
        <f t="shared" si="16"/>
        <v/>
      </c>
      <c r="T38" s="117" t="str">
        <f t="shared" si="13"/>
        <v/>
      </c>
      <c r="U38" s="116" t="str">
        <f t="shared" si="6"/>
        <v/>
      </c>
      <c r="V38" s="60"/>
      <c r="W38" s="72"/>
      <c r="X38" s="128"/>
      <c r="Y38" s="112" t="str">
        <f>IF(X38="","",VLOOKUP(X38,Controles!A:N,2,FALSE))</f>
        <v/>
      </c>
      <c r="Z38" s="55" t="s">
        <v>31</v>
      </c>
      <c r="AA38" s="84"/>
      <c r="AB38" s="84"/>
      <c r="AC38" s="84"/>
      <c r="AD38" s="112" t="str">
        <f>IF(Z38="","",VLOOKUP(Z38,Controles!P:T,5,FALSE))</f>
        <v>S</v>
      </c>
      <c r="AE38" s="113" t="str">
        <f>IF(Z38="","",VLOOKUP(Z38,Controles!P:S,4,FALSE))</f>
        <v>Europa</v>
      </c>
      <c r="AF38" s="114" t="str">
        <f>IF(OR(AQ38="Preenchimento completo",AQ38="Falta Justificativa"),VLOOKUP(X38,Controles!A:N,3,FALSE)*AB38,"")</f>
        <v/>
      </c>
      <c r="AG38" s="114" t="str">
        <f>IF(OR(AQ38="Preenchimento completo",AQ38="Falta Justificativa"),VLOOKUP(Y38&amp;AE38,Controles!J:K,2,FALSE)*IF(AB38&gt;6,2,1),"")</f>
        <v/>
      </c>
      <c r="AH38" s="114" t="str">
        <f>IF(OR(AQ38="Preenchimento completo",AQ38="Falta Justificativa"),VLOOKUP(X38,Controles!A:N,5,FALSE)*IF(AB38&gt;6,2,1),"")</f>
        <v/>
      </c>
      <c r="AI38" s="114" t="str">
        <f>IF(OR(AQ38="Preenchimento completo",AQ38="Falta Justificativa"),VLOOKUP(X38,Controles!A:N,4,FALSE),"")</f>
        <v/>
      </c>
      <c r="AJ38" s="114" t="str">
        <f>IF(OR(AQ38="Preenchimento completo",AQ38="Falta Justificativa"),ROUNDUP(AB38,0)*VLOOKUP(X38,Controles!A:N,6,FALSE),"")</f>
        <v/>
      </c>
      <c r="AK38" s="115" t="str">
        <f t="shared" si="15"/>
        <v/>
      </c>
      <c r="AL38" s="116" t="str">
        <f>IF(OR(AQ38="Preenchimento completo",AQ38="Falta Justificativa"),(AK38-AG38-AH38+VLOOKUP(X38,Controles!$A:$N,5,FALSE)*IF(AB38&gt;6,2,1))*AC38,"")</f>
        <v/>
      </c>
      <c r="AM38" s="92"/>
      <c r="AN38" s="118" t="str">
        <f t="shared" si="14"/>
        <v/>
      </c>
      <c r="AO38" s="116" t="str">
        <f t="shared" si="7"/>
        <v/>
      </c>
      <c r="AP38" s="60"/>
      <c r="AQ38" s="119" t="str">
        <f t="shared" si="8"/>
        <v/>
      </c>
    </row>
    <row r="39" spans="1:43" s="57" customFormat="1" ht="15" x14ac:dyDescent="0.2">
      <c r="A39" s="71"/>
      <c r="B39" s="128"/>
      <c r="C39" s="112" t="str">
        <f>IF(B39="","",VLOOKUP(B39,Controles!A:N,2,FALSE))</f>
        <v/>
      </c>
      <c r="D39" s="55" t="s">
        <v>31</v>
      </c>
      <c r="E39" s="84"/>
      <c r="F39" s="133" t="str">
        <f t="shared" si="9"/>
        <v/>
      </c>
      <c r="G39" s="129"/>
      <c r="H39" s="129"/>
      <c r="I39" s="112" t="str">
        <f t="shared" si="10"/>
        <v/>
      </c>
      <c r="J39" s="112" t="str">
        <f>IF(D39="","",VLOOKUP(D39,Controles!P:T,5,FALSE))</f>
        <v>S</v>
      </c>
      <c r="K39" s="113" t="str">
        <f>IF(D39="","",VLOOKUP(D39,Controles!P:S,4,FALSE))</f>
        <v>Europa</v>
      </c>
      <c r="L39" s="114" t="str">
        <f>IF(I39="Preenchimento completo",VLOOKUP(B39,Controles!A:N,3,FALSE)*G39,"")</f>
        <v/>
      </c>
      <c r="M39" s="114" t="str">
        <f>IF(I39="Preenchimento completo",VLOOKUP(C39&amp;K39,Controles!J:K,2,FALSE)*IF(G39&gt;6,2,1),"")</f>
        <v/>
      </c>
      <c r="N39" s="114" t="str">
        <f>IF(I39="Preenchimento completo",VLOOKUP(B39,Controles!A:N,5,FALSE)*IF(G39&gt;6,2,1),"")</f>
        <v/>
      </c>
      <c r="O39" s="114" t="str">
        <f>IF(I39="Preenchimento completo",VLOOKUP(B39,Controles!A:N,4,FALSE),"")</f>
        <v/>
      </c>
      <c r="P39" s="114" t="str">
        <f>IF(I39="Preenchimento completo",ROUNDUP(G39,0)*VLOOKUP(B39,Controles!A:N,6,FALSE),"")</f>
        <v/>
      </c>
      <c r="Q39" s="115" t="str">
        <f t="shared" si="11"/>
        <v/>
      </c>
      <c r="R39" s="116" t="str">
        <f>IF(I39="Preenchimento completo",(Q39-M39-N39+VLOOKUP(B39,Controles!$A:$N,5,FALSE)*IF(G39&gt;6,2,1))*H39,"")</f>
        <v/>
      </c>
      <c r="S39" s="116" t="str">
        <f t="shared" ref="S39:S50" si="17">IF(R39="","",R39-Q39)</f>
        <v/>
      </c>
      <c r="T39" s="117" t="str">
        <f t="shared" si="13"/>
        <v/>
      </c>
      <c r="U39" s="116" t="str">
        <f t="shared" si="6"/>
        <v/>
      </c>
      <c r="V39" s="60"/>
      <c r="W39" s="72"/>
      <c r="X39" s="128"/>
      <c r="Y39" s="112" t="str">
        <f>IF(X39="","",VLOOKUP(X39,Controles!A:N,2,FALSE))</f>
        <v/>
      </c>
      <c r="Z39" s="55" t="s">
        <v>31</v>
      </c>
      <c r="AA39" s="84"/>
      <c r="AB39" s="84"/>
      <c r="AC39" s="84"/>
      <c r="AD39" s="112" t="str">
        <f>IF(Z39="","",VLOOKUP(Z39,Controles!P:T,5,FALSE))</f>
        <v>S</v>
      </c>
      <c r="AE39" s="113" t="str">
        <f>IF(Z39="","",VLOOKUP(Z39,Controles!P:S,4,FALSE))</f>
        <v>Europa</v>
      </c>
      <c r="AF39" s="114" t="str">
        <f>IF(OR(AQ39="Preenchimento completo",AQ39="Falta Justificativa"),VLOOKUP(X39,Controles!A:N,3,FALSE)*AB39,"")</f>
        <v/>
      </c>
      <c r="AG39" s="114" t="str">
        <f>IF(OR(AQ39="Preenchimento completo",AQ39="Falta Justificativa"),VLOOKUP(Y39&amp;AE39,Controles!J:K,2,FALSE)*IF(AB39&gt;6,2,1),"")</f>
        <v/>
      </c>
      <c r="AH39" s="114" t="str">
        <f>IF(OR(AQ39="Preenchimento completo",AQ39="Falta Justificativa"),VLOOKUP(X39,Controles!A:N,5,FALSE)*IF(AB39&gt;6,2,1),"")</f>
        <v/>
      </c>
      <c r="AI39" s="114" t="str">
        <f>IF(OR(AQ39="Preenchimento completo",AQ39="Falta Justificativa"),VLOOKUP(X39,Controles!A:N,4,FALSE),"")</f>
        <v/>
      </c>
      <c r="AJ39" s="114" t="str">
        <f>IF(OR(AQ39="Preenchimento completo",AQ39="Falta Justificativa"),ROUNDUP(AB39,0)*VLOOKUP(X39,Controles!A:N,6,FALSE),"")</f>
        <v/>
      </c>
      <c r="AK39" s="115" t="str">
        <f t="shared" si="15"/>
        <v/>
      </c>
      <c r="AL39" s="116" t="str">
        <f>IF(OR(AQ39="Preenchimento completo",AQ39="Falta Justificativa"),(AK39-AG39-AH39+VLOOKUP(X39,Controles!$A:$N,5,FALSE)*IF(AB39&gt;6,2,1))*AC39,"")</f>
        <v/>
      </c>
      <c r="AM39" s="92"/>
      <c r="AN39" s="118" t="str">
        <f t="shared" si="14"/>
        <v/>
      </c>
      <c r="AO39" s="116" t="str">
        <f t="shared" si="7"/>
        <v/>
      </c>
      <c r="AP39" s="60"/>
      <c r="AQ39" s="119" t="str">
        <f t="shared" si="8"/>
        <v/>
      </c>
    </row>
    <row r="40" spans="1:43" s="57" customFormat="1" ht="15" x14ac:dyDescent="0.2">
      <c r="A40" s="71"/>
      <c r="B40" s="128"/>
      <c r="C40" s="112" t="str">
        <f>IF(B40="","",VLOOKUP(B40,Controles!A:N,2,FALSE))</f>
        <v/>
      </c>
      <c r="D40" s="55" t="s">
        <v>31</v>
      </c>
      <c r="E40" s="84"/>
      <c r="F40" s="133" t="str">
        <f t="shared" si="9"/>
        <v/>
      </c>
      <c r="G40" s="129"/>
      <c r="H40" s="129"/>
      <c r="I40" s="112" t="str">
        <f t="shared" si="10"/>
        <v/>
      </c>
      <c r="J40" s="112" t="str">
        <f>IF(D40="","",VLOOKUP(D40,Controles!P:T,5,FALSE))</f>
        <v>S</v>
      </c>
      <c r="K40" s="113" t="str">
        <f>IF(D40="","",VLOOKUP(D40,Controles!P:S,4,FALSE))</f>
        <v>Europa</v>
      </c>
      <c r="L40" s="114" t="str">
        <f>IF(I40="Preenchimento completo",VLOOKUP(B40,Controles!A:N,3,FALSE)*G40,"")</f>
        <v/>
      </c>
      <c r="M40" s="114" t="str">
        <f>IF(I40="Preenchimento completo",VLOOKUP(C40&amp;K40,Controles!J:K,2,FALSE)*IF(G40&gt;6,2,1),"")</f>
        <v/>
      </c>
      <c r="N40" s="114" t="str">
        <f>IF(I40="Preenchimento completo",VLOOKUP(B40,Controles!A:N,5,FALSE)*IF(G40&gt;6,2,1),"")</f>
        <v/>
      </c>
      <c r="O40" s="114" t="str">
        <f>IF(I40="Preenchimento completo",VLOOKUP(B40,Controles!A:N,4,FALSE),"")</f>
        <v/>
      </c>
      <c r="P40" s="114" t="str">
        <f>IF(I40="Preenchimento completo",ROUNDUP(G40,0)*VLOOKUP(B40,Controles!A:N,6,FALSE),"")</f>
        <v/>
      </c>
      <c r="Q40" s="115" t="str">
        <f t="shared" si="11"/>
        <v/>
      </c>
      <c r="R40" s="116" t="str">
        <f>IF(I40="Preenchimento completo",(Q40-M40-N40+VLOOKUP(B40,Controles!$A:$N,5,FALSE)*IF(G40&gt;6,2,1))*H40,"")</f>
        <v/>
      </c>
      <c r="S40" s="116" t="str">
        <f t="shared" si="17"/>
        <v/>
      </c>
      <c r="T40" s="117" t="str">
        <f t="shared" si="13"/>
        <v/>
      </c>
      <c r="U40" s="116" t="str">
        <f t="shared" si="6"/>
        <v/>
      </c>
      <c r="V40" s="60"/>
      <c r="W40" s="72"/>
      <c r="X40" s="128"/>
      <c r="Y40" s="112" t="str">
        <f>IF(X40="","",VLOOKUP(X40,Controles!A:N,2,FALSE))</f>
        <v/>
      </c>
      <c r="Z40" s="55" t="s">
        <v>31</v>
      </c>
      <c r="AA40" s="84"/>
      <c r="AB40" s="84"/>
      <c r="AC40" s="84"/>
      <c r="AD40" s="112" t="str">
        <f>IF(Z40="","",VLOOKUP(Z40,Controles!P:T,5,FALSE))</f>
        <v>S</v>
      </c>
      <c r="AE40" s="113" t="str">
        <f>IF(Z40="","",VLOOKUP(Z40,Controles!P:S,4,FALSE))</f>
        <v>Europa</v>
      </c>
      <c r="AF40" s="114" t="str">
        <f>IF(OR(AQ40="Preenchimento completo",AQ40="Falta Justificativa"),VLOOKUP(X40,Controles!A:N,3,FALSE)*AB40,"")</f>
        <v/>
      </c>
      <c r="AG40" s="114" t="str">
        <f>IF(OR(AQ40="Preenchimento completo",AQ40="Falta Justificativa"),VLOOKUP(Y40&amp;AE40,Controles!J:K,2,FALSE)*IF(AB40&gt;6,2,1),"")</f>
        <v/>
      </c>
      <c r="AH40" s="114" t="str">
        <f>IF(OR(AQ40="Preenchimento completo",AQ40="Falta Justificativa"),VLOOKUP(X40,Controles!A:N,5,FALSE)*IF(AB40&gt;6,2,1),"")</f>
        <v/>
      </c>
      <c r="AI40" s="114" t="str">
        <f>IF(OR(AQ40="Preenchimento completo",AQ40="Falta Justificativa"),VLOOKUP(X40,Controles!A:N,4,FALSE),"")</f>
        <v/>
      </c>
      <c r="AJ40" s="114" t="str">
        <f>IF(OR(AQ40="Preenchimento completo",AQ40="Falta Justificativa"),ROUNDUP(AB40,0)*VLOOKUP(X40,Controles!A:N,6,FALSE),"")</f>
        <v/>
      </c>
      <c r="AK40" s="115" t="str">
        <f t="shared" si="15"/>
        <v/>
      </c>
      <c r="AL40" s="116" t="str">
        <f>IF(OR(AQ40="Preenchimento completo",AQ40="Falta Justificativa"),(AK40-AG40-AH40+VLOOKUP(X40,Controles!$A:$N,5,FALSE)*IF(AB40&gt;6,2,1))*AC40,"")</f>
        <v/>
      </c>
      <c r="AM40" s="92"/>
      <c r="AN40" s="118" t="str">
        <f t="shared" si="14"/>
        <v/>
      </c>
      <c r="AO40" s="116" t="str">
        <f t="shared" si="7"/>
        <v/>
      </c>
      <c r="AP40" s="60"/>
      <c r="AQ40" s="119" t="str">
        <f t="shared" si="8"/>
        <v/>
      </c>
    </row>
    <row r="41" spans="1:43" s="57" customFormat="1" ht="15" x14ac:dyDescent="0.2">
      <c r="A41" s="71"/>
      <c r="B41" s="128"/>
      <c r="C41" s="112" t="str">
        <f>IF(B41="","",VLOOKUP(B41,Controles!A:N,2,FALSE))</f>
        <v/>
      </c>
      <c r="D41" s="55" t="s">
        <v>31</v>
      </c>
      <c r="E41" s="84"/>
      <c r="F41" s="133" t="str">
        <f t="shared" si="9"/>
        <v/>
      </c>
      <c r="G41" s="129"/>
      <c r="H41" s="129"/>
      <c r="I41" s="112" t="str">
        <f t="shared" si="10"/>
        <v/>
      </c>
      <c r="J41" s="112" t="str">
        <f>IF(D41="","",VLOOKUP(D41,Controles!P:T,5,FALSE))</f>
        <v>S</v>
      </c>
      <c r="K41" s="113" t="str">
        <f>IF(D41="","",VLOOKUP(D41,Controles!P:S,4,FALSE))</f>
        <v>Europa</v>
      </c>
      <c r="L41" s="114" t="str">
        <f>IF(I41="Preenchimento completo",VLOOKUP(B41,Controles!A:N,3,FALSE)*G41,"")</f>
        <v/>
      </c>
      <c r="M41" s="114" t="str">
        <f>IF(I41="Preenchimento completo",VLOOKUP(C41&amp;K41,Controles!J:K,2,FALSE)*IF(G41&gt;6,2,1),"")</f>
        <v/>
      </c>
      <c r="N41" s="114" t="str">
        <f>IF(I41="Preenchimento completo",VLOOKUP(B41,Controles!A:N,5,FALSE)*IF(G41&gt;6,2,1),"")</f>
        <v/>
      </c>
      <c r="O41" s="114" t="str">
        <f>IF(I41="Preenchimento completo",VLOOKUP(B41,Controles!A:N,4,FALSE),"")</f>
        <v/>
      </c>
      <c r="P41" s="114" t="str">
        <f>IF(I41="Preenchimento completo",ROUNDUP(G41,0)*VLOOKUP(B41,Controles!A:N,6,FALSE),"")</f>
        <v/>
      </c>
      <c r="Q41" s="115" t="str">
        <f t="shared" si="11"/>
        <v/>
      </c>
      <c r="R41" s="116" t="str">
        <f>IF(I41="Preenchimento completo",(Q41-M41-N41+VLOOKUP(B41,Controles!$A:$N,5,FALSE)*IF(G41&gt;6,2,1))*H41,"")</f>
        <v/>
      </c>
      <c r="S41" s="116" t="str">
        <f t="shared" si="17"/>
        <v/>
      </c>
      <c r="T41" s="117" t="str">
        <f t="shared" si="13"/>
        <v/>
      </c>
      <c r="U41" s="116" t="str">
        <f t="shared" si="6"/>
        <v/>
      </c>
      <c r="V41" s="60"/>
      <c r="W41" s="72"/>
      <c r="X41" s="128"/>
      <c r="Y41" s="112" t="str">
        <f>IF(X41="","",VLOOKUP(X41,Controles!A:N,2,FALSE))</f>
        <v/>
      </c>
      <c r="Z41" s="55" t="s">
        <v>31</v>
      </c>
      <c r="AA41" s="84"/>
      <c r="AB41" s="84"/>
      <c r="AC41" s="84"/>
      <c r="AD41" s="112" t="str">
        <f>IF(Z41="","",VLOOKUP(Z41,Controles!P:T,5,FALSE))</f>
        <v>S</v>
      </c>
      <c r="AE41" s="113" t="str">
        <f>IF(Z41="","",VLOOKUP(Z41,Controles!P:S,4,FALSE))</f>
        <v>Europa</v>
      </c>
      <c r="AF41" s="114" t="str">
        <f>IF(OR(AQ41="Preenchimento completo",AQ41="Falta Justificativa"),VLOOKUP(X41,Controles!A:N,3,FALSE)*AB41,"")</f>
        <v/>
      </c>
      <c r="AG41" s="114" t="str">
        <f>IF(OR(AQ41="Preenchimento completo",AQ41="Falta Justificativa"),VLOOKUP(Y41&amp;AE41,Controles!J:K,2,FALSE)*IF(AB41&gt;6,2,1),"")</f>
        <v/>
      </c>
      <c r="AH41" s="114" t="str">
        <f>IF(OR(AQ41="Preenchimento completo",AQ41="Falta Justificativa"),VLOOKUP(X41,Controles!A:N,5,FALSE)*IF(AB41&gt;6,2,1),"")</f>
        <v/>
      </c>
      <c r="AI41" s="114" t="str">
        <f>IF(OR(AQ41="Preenchimento completo",AQ41="Falta Justificativa"),VLOOKUP(X41,Controles!A:N,4,FALSE),"")</f>
        <v/>
      </c>
      <c r="AJ41" s="114" t="str">
        <f>IF(OR(AQ41="Preenchimento completo",AQ41="Falta Justificativa"),ROUNDUP(AB41,0)*VLOOKUP(X41,Controles!A:N,6,FALSE),"")</f>
        <v/>
      </c>
      <c r="AK41" s="115" t="str">
        <f t="shared" si="15"/>
        <v/>
      </c>
      <c r="AL41" s="116" t="str">
        <f>IF(OR(AQ41="Preenchimento completo",AQ41="Falta Justificativa"),(AK41-AG41-AH41+VLOOKUP(X41,Controles!$A:$N,5,FALSE)*IF(AB41&gt;6,2,1))*AC41,"")</f>
        <v/>
      </c>
      <c r="AM41" s="92"/>
      <c r="AN41" s="118" t="str">
        <f t="shared" si="14"/>
        <v/>
      </c>
      <c r="AO41" s="116" t="str">
        <f t="shared" si="7"/>
        <v/>
      </c>
      <c r="AP41" s="60"/>
      <c r="AQ41" s="119" t="str">
        <f t="shared" si="8"/>
        <v/>
      </c>
    </row>
    <row r="42" spans="1:43" s="57" customFormat="1" ht="15" x14ac:dyDescent="0.2">
      <c r="A42" s="71"/>
      <c r="B42" s="128"/>
      <c r="C42" s="112" t="str">
        <f>IF(B42="","",VLOOKUP(B42,Controles!A:N,2,FALSE))</f>
        <v/>
      </c>
      <c r="D42" s="55" t="s">
        <v>31</v>
      </c>
      <c r="E42" s="84"/>
      <c r="F42" s="133" t="str">
        <f t="shared" si="9"/>
        <v/>
      </c>
      <c r="G42" s="129"/>
      <c r="H42" s="129"/>
      <c r="I42" s="112" t="str">
        <f t="shared" si="10"/>
        <v/>
      </c>
      <c r="J42" s="112" t="str">
        <f>IF(D42="","",VLOOKUP(D42,Controles!P:T,5,FALSE))</f>
        <v>S</v>
      </c>
      <c r="K42" s="113" t="str">
        <f>IF(D42="","",VLOOKUP(D42,Controles!P:S,4,FALSE))</f>
        <v>Europa</v>
      </c>
      <c r="L42" s="114" t="str">
        <f>IF(I42="Preenchimento completo",VLOOKUP(B42,Controles!A:N,3,FALSE)*G42,"")</f>
        <v/>
      </c>
      <c r="M42" s="114" t="str">
        <f>IF(I42="Preenchimento completo",VLOOKUP(C42&amp;K42,Controles!J:K,2,FALSE)*IF(G42&gt;6,2,1),"")</f>
        <v/>
      </c>
      <c r="N42" s="114" t="str">
        <f>IF(I42="Preenchimento completo",VLOOKUP(B42,Controles!A:N,5,FALSE)*IF(G42&gt;6,2,1),"")</f>
        <v/>
      </c>
      <c r="O42" s="114" t="str">
        <f>IF(I42="Preenchimento completo",VLOOKUP(B42,Controles!A:N,4,FALSE),"")</f>
        <v/>
      </c>
      <c r="P42" s="114" t="str">
        <f>IF(I42="Preenchimento completo",ROUNDUP(G42,0)*VLOOKUP(B42,Controles!A:N,6,FALSE),"")</f>
        <v/>
      </c>
      <c r="Q42" s="115" t="str">
        <f t="shared" si="11"/>
        <v/>
      </c>
      <c r="R42" s="116" t="str">
        <f>IF(I42="Preenchimento completo",(Q42-M42-N42+VLOOKUP(B42,Controles!$A:$N,5,FALSE)*IF(G42&gt;6,2,1))*H42,"")</f>
        <v/>
      </c>
      <c r="S42" s="116" t="str">
        <f t="shared" si="17"/>
        <v/>
      </c>
      <c r="T42" s="117" t="str">
        <f t="shared" si="13"/>
        <v/>
      </c>
      <c r="U42" s="116" t="str">
        <f t="shared" si="6"/>
        <v/>
      </c>
      <c r="V42" s="60"/>
      <c r="W42" s="72"/>
      <c r="X42" s="128"/>
      <c r="Y42" s="112" t="str">
        <f>IF(X42="","",VLOOKUP(X42,Controles!A:N,2,FALSE))</f>
        <v/>
      </c>
      <c r="Z42" s="55" t="s">
        <v>31</v>
      </c>
      <c r="AA42" s="84"/>
      <c r="AB42" s="84"/>
      <c r="AC42" s="84"/>
      <c r="AD42" s="112" t="str">
        <f>IF(Z42="","",VLOOKUP(Z42,Controles!P:T,5,FALSE))</f>
        <v>S</v>
      </c>
      <c r="AE42" s="113" t="str">
        <f>IF(Z42="","",VLOOKUP(Z42,Controles!P:S,4,FALSE))</f>
        <v>Europa</v>
      </c>
      <c r="AF42" s="114" t="str">
        <f>IF(OR(AQ42="Preenchimento completo",AQ42="Falta Justificativa"),VLOOKUP(X42,Controles!A:N,3,FALSE)*AB42,"")</f>
        <v/>
      </c>
      <c r="AG42" s="114" t="str">
        <f>IF(OR(AQ42="Preenchimento completo",AQ42="Falta Justificativa"),VLOOKUP(Y42&amp;AE42,Controles!J:K,2,FALSE)*IF(AB42&gt;6,2,1),"")</f>
        <v/>
      </c>
      <c r="AH42" s="114" t="str">
        <f>IF(OR(AQ42="Preenchimento completo",AQ42="Falta Justificativa"),VLOOKUP(X42,Controles!A:N,5,FALSE)*IF(AB42&gt;6,2,1),"")</f>
        <v/>
      </c>
      <c r="AI42" s="114" t="str">
        <f>IF(OR(AQ42="Preenchimento completo",AQ42="Falta Justificativa"),VLOOKUP(X42,Controles!A:N,4,FALSE),"")</f>
        <v/>
      </c>
      <c r="AJ42" s="114" t="str">
        <f>IF(OR(AQ42="Preenchimento completo",AQ42="Falta Justificativa"),ROUNDUP(AB42,0)*VLOOKUP(X42,Controles!A:N,6,FALSE),"")</f>
        <v/>
      </c>
      <c r="AK42" s="115" t="str">
        <f t="shared" si="15"/>
        <v/>
      </c>
      <c r="AL42" s="116" t="str">
        <f>IF(OR(AQ42="Preenchimento completo",AQ42="Falta Justificativa"),(AK42-AG42-AH42+VLOOKUP(X42,Controles!$A:$N,5,FALSE)*IF(AB42&gt;6,2,1))*AC42,"")</f>
        <v/>
      </c>
      <c r="AM42" s="92"/>
      <c r="AN42" s="118" t="str">
        <f t="shared" si="14"/>
        <v/>
      </c>
      <c r="AO42" s="116" t="str">
        <f t="shared" si="7"/>
        <v/>
      </c>
      <c r="AP42" s="60"/>
      <c r="AQ42" s="119" t="str">
        <f t="shared" si="8"/>
        <v/>
      </c>
    </row>
    <row r="43" spans="1:43" s="57" customFormat="1" ht="15" x14ac:dyDescent="0.2">
      <c r="A43" s="71"/>
      <c r="B43" s="128"/>
      <c r="C43" s="112" t="str">
        <f>IF(B43="","",VLOOKUP(B43,Controles!A:N,2,FALSE))</f>
        <v/>
      </c>
      <c r="D43" s="55" t="s">
        <v>31</v>
      </c>
      <c r="E43" s="84"/>
      <c r="F43" s="133" t="str">
        <f t="shared" si="9"/>
        <v/>
      </c>
      <c r="G43" s="129"/>
      <c r="H43" s="129"/>
      <c r="I43" s="112" t="str">
        <f t="shared" si="10"/>
        <v/>
      </c>
      <c r="J43" s="112" t="str">
        <f>IF(D43="","",VLOOKUP(D43,Controles!P:T,5,FALSE))</f>
        <v>S</v>
      </c>
      <c r="K43" s="113" t="str">
        <f>IF(D43="","",VLOOKUP(D43,Controles!P:S,4,FALSE))</f>
        <v>Europa</v>
      </c>
      <c r="L43" s="114" t="str">
        <f>IF(I43="Preenchimento completo",VLOOKUP(B43,Controles!A:N,3,FALSE)*G43,"")</f>
        <v/>
      </c>
      <c r="M43" s="114" t="str">
        <f>IF(I43="Preenchimento completo",VLOOKUP(C43&amp;K43,Controles!J:K,2,FALSE)*IF(G43&gt;6,2,1),"")</f>
        <v/>
      </c>
      <c r="N43" s="114" t="str">
        <f>IF(I43="Preenchimento completo",VLOOKUP(B43,Controles!A:N,5,FALSE)*IF(G43&gt;6,2,1),"")</f>
        <v/>
      </c>
      <c r="O43" s="114" t="str">
        <f>IF(I43="Preenchimento completo",VLOOKUP(B43,Controles!A:N,4,FALSE),"")</f>
        <v/>
      </c>
      <c r="P43" s="114" t="str">
        <f>IF(I43="Preenchimento completo",ROUNDUP(G43,0)*VLOOKUP(B43,Controles!A:N,6,FALSE),"")</f>
        <v/>
      </c>
      <c r="Q43" s="115" t="str">
        <f t="shared" si="11"/>
        <v/>
      </c>
      <c r="R43" s="116" t="str">
        <f>IF(I43="Preenchimento completo",(Q43-M43-N43+VLOOKUP(B43,Controles!$A:$N,5,FALSE)*IF(G43&gt;6,2,1))*H43,"")</f>
        <v/>
      </c>
      <c r="S43" s="116" t="str">
        <f t="shared" si="17"/>
        <v/>
      </c>
      <c r="T43" s="117" t="str">
        <f t="shared" si="13"/>
        <v/>
      </c>
      <c r="U43" s="116" t="str">
        <f t="shared" si="6"/>
        <v/>
      </c>
      <c r="V43" s="60"/>
      <c r="W43" s="72"/>
      <c r="X43" s="128"/>
      <c r="Y43" s="112" t="str">
        <f>IF(X43="","",VLOOKUP(X43,Controles!A:N,2,FALSE))</f>
        <v/>
      </c>
      <c r="Z43" s="55" t="s">
        <v>31</v>
      </c>
      <c r="AA43" s="84"/>
      <c r="AB43" s="84"/>
      <c r="AC43" s="84"/>
      <c r="AD43" s="112" t="str">
        <f>IF(Z43="","",VLOOKUP(Z43,Controles!P:T,5,FALSE))</f>
        <v>S</v>
      </c>
      <c r="AE43" s="113" t="str">
        <f>IF(Z43="","",VLOOKUP(Z43,Controles!P:S,4,FALSE))</f>
        <v>Europa</v>
      </c>
      <c r="AF43" s="114" t="str">
        <f>IF(OR(AQ43="Preenchimento completo",AQ43="Falta Justificativa"),VLOOKUP(X43,Controles!A:N,3,FALSE)*AB43,"")</f>
        <v/>
      </c>
      <c r="AG43" s="114" t="str">
        <f>IF(OR(AQ43="Preenchimento completo",AQ43="Falta Justificativa"),VLOOKUP(Y43&amp;AE43,Controles!J:K,2,FALSE)*IF(AB43&gt;6,2,1),"")</f>
        <v/>
      </c>
      <c r="AH43" s="114" t="str">
        <f>IF(OR(AQ43="Preenchimento completo",AQ43="Falta Justificativa"),VLOOKUP(X43,Controles!A:N,5,FALSE)*IF(AB43&gt;6,2,1),"")</f>
        <v/>
      </c>
      <c r="AI43" s="114" t="str">
        <f>IF(OR(AQ43="Preenchimento completo",AQ43="Falta Justificativa"),VLOOKUP(X43,Controles!A:N,4,FALSE),"")</f>
        <v/>
      </c>
      <c r="AJ43" s="114" t="str">
        <f>IF(OR(AQ43="Preenchimento completo",AQ43="Falta Justificativa"),ROUNDUP(AB43,0)*VLOOKUP(X43,Controles!A:N,6,FALSE),"")</f>
        <v/>
      </c>
      <c r="AK43" s="115" t="str">
        <f t="shared" si="15"/>
        <v/>
      </c>
      <c r="AL43" s="116" t="str">
        <f>IF(OR(AQ43="Preenchimento completo",AQ43="Falta Justificativa"),(AK43-AG43-AH43+VLOOKUP(X43,Controles!$A:$N,5,FALSE)*IF(AB43&gt;6,2,1))*AC43,"")</f>
        <v/>
      </c>
      <c r="AM43" s="92"/>
      <c r="AN43" s="118" t="str">
        <f t="shared" si="14"/>
        <v/>
      </c>
      <c r="AO43" s="116" t="str">
        <f t="shared" si="7"/>
        <v/>
      </c>
      <c r="AP43" s="60"/>
      <c r="AQ43" s="119" t="str">
        <f t="shared" si="8"/>
        <v/>
      </c>
    </row>
    <row r="44" spans="1:43" s="57" customFormat="1" ht="15" x14ac:dyDescent="0.2">
      <c r="A44" s="71"/>
      <c r="B44" s="128"/>
      <c r="C44" s="112" t="str">
        <f>IF(B44="","",VLOOKUP(B44,Controles!A:N,2,FALSE))</f>
        <v/>
      </c>
      <c r="D44" s="55" t="s">
        <v>31</v>
      </c>
      <c r="E44" s="84"/>
      <c r="F44" s="133" t="str">
        <f t="shared" si="9"/>
        <v/>
      </c>
      <c r="G44" s="129"/>
      <c r="H44" s="129"/>
      <c r="I44" s="112" t="str">
        <f t="shared" si="10"/>
        <v/>
      </c>
      <c r="J44" s="112" t="str">
        <f>IF(D44="","",VLOOKUP(D44,Controles!P:T,5,FALSE))</f>
        <v>S</v>
      </c>
      <c r="K44" s="113" t="str">
        <f>IF(D44="","",VLOOKUP(D44,Controles!P:S,4,FALSE))</f>
        <v>Europa</v>
      </c>
      <c r="L44" s="114" t="str">
        <f>IF(I44="Preenchimento completo",VLOOKUP(B44,Controles!A:N,3,FALSE)*G44,"")</f>
        <v/>
      </c>
      <c r="M44" s="114" t="str">
        <f>IF(I44="Preenchimento completo",VLOOKUP(C44&amp;K44,Controles!J:K,2,FALSE)*IF(G44&gt;6,2,1),"")</f>
        <v/>
      </c>
      <c r="N44" s="114" t="str">
        <f>IF(I44="Preenchimento completo",VLOOKUP(B44,Controles!A:N,5,FALSE)*IF(G44&gt;6,2,1),"")</f>
        <v/>
      </c>
      <c r="O44" s="114" t="str">
        <f>IF(I44="Preenchimento completo",VLOOKUP(B44,Controles!A:N,4,FALSE),"")</f>
        <v/>
      </c>
      <c r="P44" s="114" t="str">
        <f>IF(I44="Preenchimento completo",ROUNDUP(G44,0)*VLOOKUP(B44,Controles!A:N,6,FALSE),"")</f>
        <v/>
      </c>
      <c r="Q44" s="115" t="str">
        <f t="shared" si="11"/>
        <v/>
      </c>
      <c r="R44" s="116" t="str">
        <f>IF(I44="Preenchimento completo",(Q44-M44-N44+VLOOKUP(B44,Controles!$A:$N,5,FALSE)*IF(G44&gt;6,2,1))*H44,"")</f>
        <v/>
      </c>
      <c r="S44" s="116" t="str">
        <f t="shared" si="17"/>
        <v/>
      </c>
      <c r="T44" s="117" t="str">
        <f t="shared" si="13"/>
        <v/>
      </c>
      <c r="U44" s="116" t="str">
        <f t="shared" si="6"/>
        <v/>
      </c>
      <c r="V44" s="60"/>
      <c r="W44" s="72"/>
      <c r="X44" s="128"/>
      <c r="Y44" s="112" t="str">
        <f>IF(X44="","",VLOOKUP(X44,Controles!A:N,2,FALSE))</f>
        <v/>
      </c>
      <c r="Z44" s="55" t="s">
        <v>31</v>
      </c>
      <c r="AA44" s="84"/>
      <c r="AB44" s="84"/>
      <c r="AC44" s="84"/>
      <c r="AD44" s="112" t="str">
        <f>IF(Z44="","",VLOOKUP(Z44,Controles!P:T,5,FALSE))</f>
        <v>S</v>
      </c>
      <c r="AE44" s="113" t="str">
        <f>IF(Z44="","",VLOOKUP(Z44,Controles!P:S,4,FALSE))</f>
        <v>Europa</v>
      </c>
      <c r="AF44" s="114" t="str">
        <f>IF(OR(AQ44="Preenchimento completo",AQ44="Falta Justificativa"),VLOOKUP(X44,Controles!A:N,3,FALSE)*AB44,"")</f>
        <v/>
      </c>
      <c r="AG44" s="114" t="str">
        <f>IF(OR(AQ44="Preenchimento completo",AQ44="Falta Justificativa"),VLOOKUP(Y44&amp;AE44,Controles!J:K,2,FALSE)*IF(AB44&gt;6,2,1),"")</f>
        <v/>
      </c>
      <c r="AH44" s="114" t="str">
        <f>IF(OR(AQ44="Preenchimento completo",AQ44="Falta Justificativa"),VLOOKUP(X44,Controles!A:N,5,FALSE)*IF(AB44&gt;6,2,1),"")</f>
        <v/>
      </c>
      <c r="AI44" s="114" t="str">
        <f>IF(OR(AQ44="Preenchimento completo",AQ44="Falta Justificativa"),VLOOKUP(X44,Controles!A:N,4,FALSE),"")</f>
        <v/>
      </c>
      <c r="AJ44" s="114" t="str">
        <f>IF(OR(AQ44="Preenchimento completo",AQ44="Falta Justificativa"),ROUNDUP(AB44,0)*VLOOKUP(X44,Controles!A:N,6,FALSE),"")</f>
        <v/>
      </c>
      <c r="AK44" s="115" t="str">
        <f t="shared" si="15"/>
        <v/>
      </c>
      <c r="AL44" s="116" t="str">
        <f>IF(OR(AQ44="Preenchimento completo",AQ44="Falta Justificativa"),(AK44-AG44-AH44+VLOOKUP(X44,Controles!$A:$N,5,FALSE)*IF(AB44&gt;6,2,1))*AC44,"")</f>
        <v/>
      </c>
      <c r="AM44" s="92"/>
      <c r="AN44" s="118" t="str">
        <f t="shared" si="14"/>
        <v/>
      </c>
      <c r="AO44" s="116" t="str">
        <f t="shared" si="7"/>
        <v/>
      </c>
      <c r="AP44" s="60"/>
      <c r="AQ44" s="119" t="str">
        <f t="shared" si="8"/>
        <v/>
      </c>
    </row>
    <row r="45" spans="1:43" s="57" customFormat="1" ht="15" x14ac:dyDescent="0.2">
      <c r="A45" s="71"/>
      <c r="B45" s="128"/>
      <c r="C45" s="112" t="str">
        <f>IF(B45="","",VLOOKUP(B45,Controles!A:N,2,FALSE))</f>
        <v/>
      </c>
      <c r="D45" s="55" t="s">
        <v>31</v>
      </c>
      <c r="E45" s="84"/>
      <c r="F45" s="133" t="str">
        <f t="shared" si="9"/>
        <v/>
      </c>
      <c r="G45" s="129"/>
      <c r="H45" s="129"/>
      <c r="I45" s="112" t="str">
        <f t="shared" si="10"/>
        <v/>
      </c>
      <c r="J45" s="112" t="str">
        <f>IF(D45="","",VLOOKUP(D45,Controles!P:T,5,FALSE))</f>
        <v>S</v>
      </c>
      <c r="K45" s="113" t="str">
        <f>IF(D45="","",VLOOKUP(D45,Controles!P:S,4,FALSE))</f>
        <v>Europa</v>
      </c>
      <c r="L45" s="114" t="str">
        <f>IF(I45="Preenchimento completo",VLOOKUP(B45,Controles!A:N,3,FALSE)*G45,"")</f>
        <v/>
      </c>
      <c r="M45" s="114" t="str">
        <f>IF(I45="Preenchimento completo",VLOOKUP(C45&amp;K45,Controles!J:K,2,FALSE)*IF(G45&gt;6,2,1),"")</f>
        <v/>
      </c>
      <c r="N45" s="114" t="str">
        <f>IF(I45="Preenchimento completo",VLOOKUP(B45,Controles!A:N,5,FALSE)*IF(G45&gt;6,2,1),"")</f>
        <v/>
      </c>
      <c r="O45" s="114" t="str">
        <f>IF(I45="Preenchimento completo",VLOOKUP(B45,Controles!A:N,4,FALSE),"")</f>
        <v/>
      </c>
      <c r="P45" s="114" t="str">
        <f>IF(I45="Preenchimento completo",ROUNDUP(G45,0)*VLOOKUP(B45,Controles!A:N,6,FALSE),"")</f>
        <v/>
      </c>
      <c r="Q45" s="115" t="str">
        <f t="shared" si="11"/>
        <v/>
      </c>
      <c r="R45" s="116" t="str">
        <f>IF(I45="Preenchimento completo",(Q45-M45-N45+VLOOKUP(B45,Controles!$A:$N,5,FALSE)*IF(G45&gt;6,2,1))*H45,"")</f>
        <v/>
      </c>
      <c r="S45" s="116" t="str">
        <f t="shared" si="17"/>
        <v/>
      </c>
      <c r="T45" s="117" t="str">
        <f t="shared" si="13"/>
        <v/>
      </c>
      <c r="U45" s="116" t="str">
        <f t="shared" si="6"/>
        <v/>
      </c>
      <c r="V45" s="60"/>
      <c r="W45" s="72"/>
      <c r="X45" s="128"/>
      <c r="Y45" s="112" t="str">
        <f>IF(X45="","",VLOOKUP(X45,Controles!A:N,2,FALSE))</f>
        <v/>
      </c>
      <c r="Z45" s="55" t="s">
        <v>31</v>
      </c>
      <c r="AA45" s="84"/>
      <c r="AB45" s="84"/>
      <c r="AC45" s="84"/>
      <c r="AD45" s="112" t="str">
        <f>IF(Z45="","",VLOOKUP(Z45,Controles!P:T,5,FALSE))</f>
        <v>S</v>
      </c>
      <c r="AE45" s="113" t="str">
        <f>IF(Z45="","",VLOOKUP(Z45,Controles!P:S,4,FALSE))</f>
        <v>Europa</v>
      </c>
      <c r="AF45" s="114" t="str">
        <f>IF(OR(AQ45="Preenchimento completo",AQ45="Falta Justificativa"),VLOOKUP(X45,Controles!A:N,3,FALSE)*AB45,"")</f>
        <v/>
      </c>
      <c r="AG45" s="114" t="str">
        <f>IF(OR(AQ45="Preenchimento completo",AQ45="Falta Justificativa"),VLOOKUP(Y45&amp;AE45,Controles!J:K,2,FALSE)*IF(AB45&gt;6,2,1),"")</f>
        <v/>
      </c>
      <c r="AH45" s="114" t="str">
        <f>IF(OR(AQ45="Preenchimento completo",AQ45="Falta Justificativa"),VLOOKUP(X45,Controles!A:N,5,FALSE)*IF(AB45&gt;6,2,1),"")</f>
        <v/>
      </c>
      <c r="AI45" s="114" t="str">
        <f>IF(OR(AQ45="Preenchimento completo",AQ45="Falta Justificativa"),VLOOKUP(X45,Controles!A:N,4,FALSE),"")</f>
        <v/>
      </c>
      <c r="AJ45" s="114" t="str">
        <f>IF(OR(AQ45="Preenchimento completo",AQ45="Falta Justificativa"),ROUNDUP(AB45,0)*VLOOKUP(X45,Controles!A:N,6,FALSE),"")</f>
        <v/>
      </c>
      <c r="AK45" s="115" t="str">
        <f t="shared" si="15"/>
        <v/>
      </c>
      <c r="AL45" s="116" t="str">
        <f>IF(OR(AQ45="Preenchimento completo",AQ45="Falta Justificativa"),(AK45-AG45-AH45+VLOOKUP(X45,Controles!$A:$N,5,FALSE)*IF(AB45&gt;6,2,1))*AC45,"")</f>
        <v/>
      </c>
      <c r="AM45" s="92"/>
      <c r="AN45" s="118" t="str">
        <f t="shared" si="14"/>
        <v/>
      </c>
      <c r="AO45" s="116" t="str">
        <f t="shared" si="7"/>
        <v/>
      </c>
      <c r="AP45" s="60"/>
      <c r="AQ45" s="119" t="str">
        <f t="shared" si="8"/>
        <v/>
      </c>
    </row>
    <row r="46" spans="1:43" s="57" customFormat="1" ht="15" x14ac:dyDescent="0.2">
      <c r="A46" s="71"/>
      <c r="B46" s="128"/>
      <c r="C46" s="112" t="str">
        <f>IF(B46="","",VLOOKUP(B46,Controles!A:N,2,FALSE))</f>
        <v/>
      </c>
      <c r="D46" s="55" t="s">
        <v>31</v>
      </c>
      <c r="E46" s="84"/>
      <c r="F46" s="133" t="str">
        <f t="shared" si="9"/>
        <v/>
      </c>
      <c r="G46" s="129"/>
      <c r="H46" s="129"/>
      <c r="I46" s="112" t="str">
        <f t="shared" si="10"/>
        <v/>
      </c>
      <c r="J46" s="112" t="str">
        <f>IF(D46="","",VLOOKUP(D46,Controles!P:T,5,FALSE))</f>
        <v>S</v>
      </c>
      <c r="K46" s="113" t="str">
        <f>IF(D46="","",VLOOKUP(D46,Controles!P:S,4,FALSE))</f>
        <v>Europa</v>
      </c>
      <c r="L46" s="114" t="str">
        <f>IF(I46="Preenchimento completo",VLOOKUP(B46,Controles!A:N,3,FALSE)*G46,"")</f>
        <v/>
      </c>
      <c r="M46" s="114" t="str">
        <f>IF(I46="Preenchimento completo",VLOOKUP(C46&amp;K46,Controles!J:K,2,FALSE)*IF(G46&gt;6,2,1),"")</f>
        <v/>
      </c>
      <c r="N46" s="114" t="str">
        <f>IF(I46="Preenchimento completo",VLOOKUP(B46,Controles!A:N,5,FALSE)*IF(G46&gt;6,2,1),"")</f>
        <v/>
      </c>
      <c r="O46" s="114" t="str">
        <f>IF(I46="Preenchimento completo",VLOOKUP(B46,Controles!A:N,4,FALSE),"")</f>
        <v/>
      </c>
      <c r="P46" s="114" t="str">
        <f>IF(I46="Preenchimento completo",ROUNDUP(G46,0)*VLOOKUP(B46,Controles!A:N,6,FALSE),"")</f>
        <v/>
      </c>
      <c r="Q46" s="115" t="str">
        <f t="shared" si="11"/>
        <v/>
      </c>
      <c r="R46" s="116" t="str">
        <f>IF(I46="Preenchimento completo",(Q46-M46-N46+VLOOKUP(B46,Controles!$A:$N,5,FALSE)*IF(G46&gt;6,2,1))*H46,"")</f>
        <v/>
      </c>
      <c r="S46" s="116" t="str">
        <f t="shared" si="17"/>
        <v/>
      </c>
      <c r="T46" s="117" t="str">
        <f t="shared" si="13"/>
        <v/>
      </c>
      <c r="U46" s="116" t="str">
        <f t="shared" si="6"/>
        <v/>
      </c>
      <c r="V46" s="60"/>
      <c r="W46" s="72"/>
      <c r="X46" s="128"/>
      <c r="Y46" s="112" t="str">
        <f>IF(X46="","",VLOOKUP(X46,Controles!A:N,2,FALSE))</f>
        <v/>
      </c>
      <c r="Z46" s="55" t="s">
        <v>31</v>
      </c>
      <c r="AA46" s="84"/>
      <c r="AB46" s="84"/>
      <c r="AC46" s="84"/>
      <c r="AD46" s="112" t="str">
        <f>IF(Z46="","",VLOOKUP(Z46,Controles!P:T,5,FALSE))</f>
        <v>S</v>
      </c>
      <c r="AE46" s="113" t="str">
        <f>IF(Z46="","",VLOOKUP(Z46,Controles!P:S,4,FALSE))</f>
        <v>Europa</v>
      </c>
      <c r="AF46" s="114" t="str">
        <f>IF(OR(AQ46="Preenchimento completo",AQ46="Falta Justificativa"),VLOOKUP(X46,Controles!A:N,3,FALSE)*AB46,"")</f>
        <v/>
      </c>
      <c r="AG46" s="114" t="str">
        <f>IF(OR(AQ46="Preenchimento completo",AQ46="Falta Justificativa"),VLOOKUP(Y46&amp;AE46,Controles!J:K,2,FALSE)*IF(AB46&gt;6,2,1),"")</f>
        <v/>
      </c>
      <c r="AH46" s="114" t="str">
        <f>IF(OR(AQ46="Preenchimento completo",AQ46="Falta Justificativa"),VLOOKUP(X46,Controles!A:N,5,FALSE)*IF(AB46&gt;6,2,1),"")</f>
        <v/>
      </c>
      <c r="AI46" s="114" t="str">
        <f>IF(OR(AQ46="Preenchimento completo",AQ46="Falta Justificativa"),VLOOKUP(X46,Controles!A:N,4,FALSE),"")</f>
        <v/>
      </c>
      <c r="AJ46" s="114" t="str">
        <f>IF(OR(AQ46="Preenchimento completo",AQ46="Falta Justificativa"),ROUNDUP(AB46,0)*VLOOKUP(X46,Controles!A:N,6,FALSE),"")</f>
        <v/>
      </c>
      <c r="AK46" s="115" t="str">
        <f t="shared" si="15"/>
        <v/>
      </c>
      <c r="AL46" s="116" t="str">
        <f>IF(OR(AQ46="Preenchimento completo",AQ46="Falta Justificativa"),(AK46-AG46-AH46+VLOOKUP(X46,Controles!$A:$N,5,FALSE)*IF(AB46&gt;6,2,1))*AC46,"")</f>
        <v/>
      </c>
      <c r="AM46" s="92"/>
      <c r="AN46" s="118" t="str">
        <f t="shared" si="14"/>
        <v/>
      </c>
      <c r="AO46" s="116" t="str">
        <f t="shared" si="7"/>
        <v/>
      </c>
      <c r="AP46" s="60"/>
      <c r="AQ46" s="119" t="str">
        <f t="shared" si="8"/>
        <v/>
      </c>
    </row>
    <row r="47" spans="1:43" s="57" customFormat="1" ht="15" x14ac:dyDescent="0.2">
      <c r="A47" s="71"/>
      <c r="B47" s="128"/>
      <c r="C47" s="112" t="str">
        <f>IF(B47="","",VLOOKUP(B47,Controles!A:N,2,FALSE))</f>
        <v/>
      </c>
      <c r="D47" s="55" t="s">
        <v>31</v>
      </c>
      <c r="E47" s="84"/>
      <c r="F47" s="133" t="str">
        <f t="shared" si="9"/>
        <v/>
      </c>
      <c r="G47" s="129"/>
      <c r="H47" s="129"/>
      <c r="I47" s="112" t="str">
        <f t="shared" si="10"/>
        <v/>
      </c>
      <c r="J47" s="112" t="str">
        <f>IF(D47="","",VLOOKUP(D47,Controles!P:T,5,FALSE))</f>
        <v>S</v>
      </c>
      <c r="K47" s="113" t="str">
        <f>IF(D47="","",VLOOKUP(D47,Controles!P:S,4,FALSE))</f>
        <v>Europa</v>
      </c>
      <c r="L47" s="114" t="str">
        <f>IF(I47="Preenchimento completo",VLOOKUP(B47,Controles!A:N,3,FALSE)*G47,"")</f>
        <v/>
      </c>
      <c r="M47" s="114" t="str">
        <f>IF(I47="Preenchimento completo",VLOOKUP(C47&amp;K47,Controles!J:K,2,FALSE)*IF(G47&gt;6,2,1),"")</f>
        <v/>
      </c>
      <c r="N47" s="114" t="str">
        <f>IF(I47="Preenchimento completo",VLOOKUP(B47,Controles!A:N,5,FALSE)*IF(G47&gt;6,2,1),"")</f>
        <v/>
      </c>
      <c r="O47" s="114" t="str">
        <f>IF(I47="Preenchimento completo",VLOOKUP(B47,Controles!A:N,4,FALSE),"")</f>
        <v/>
      </c>
      <c r="P47" s="114" t="str">
        <f>IF(I47="Preenchimento completo",ROUNDUP(G47,0)*VLOOKUP(B47,Controles!A:N,6,FALSE),"")</f>
        <v/>
      </c>
      <c r="Q47" s="115" t="str">
        <f t="shared" si="11"/>
        <v/>
      </c>
      <c r="R47" s="116" t="str">
        <f>IF(I47="Preenchimento completo",(Q47-M47-N47+VLOOKUP(B47,Controles!$A:$N,5,FALSE)*IF(G47&gt;6,2,1))*H47,"")</f>
        <v/>
      </c>
      <c r="S47" s="116" t="str">
        <f t="shared" si="17"/>
        <v/>
      </c>
      <c r="T47" s="117" t="str">
        <f t="shared" si="13"/>
        <v/>
      </c>
      <c r="U47" s="116" t="str">
        <f t="shared" si="6"/>
        <v/>
      </c>
      <c r="V47" s="60"/>
      <c r="W47" s="72"/>
      <c r="X47" s="128"/>
      <c r="Y47" s="112" t="str">
        <f>IF(X47="","",VLOOKUP(X47,Controles!A:N,2,FALSE))</f>
        <v/>
      </c>
      <c r="Z47" s="55" t="s">
        <v>31</v>
      </c>
      <c r="AA47" s="84"/>
      <c r="AB47" s="84"/>
      <c r="AC47" s="84"/>
      <c r="AD47" s="112" t="str">
        <f>IF(Z47="","",VLOOKUP(Z47,Controles!P:T,5,FALSE))</f>
        <v>S</v>
      </c>
      <c r="AE47" s="113" t="str">
        <f>IF(Z47="","",VLOOKUP(Z47,Controles!P:S,4,FALSE))</f>
        <v>Europa</v>
      </c>
      <c r="AF47" s="114" t="str">
        <f>IF(OR(AQ47="Preenchimento completo",AQ47="Falta Justificativa"),VLOOKUP(X47,Controles!A:N,3,FALSE)*AB47,"")</f>
        <v/>
      </c>
      <c r="AG47" s="114" t="str">
        <f>IF(OR(AQ47="Preenchimento completo",AQ47="Falta Justificativa"),VLOOKUP(Y47&amp;AE47,Controles!J:K,2,FALSE)*IF(AB47&gt;6,2,1),"")</f>
        <v/>
      </c>
      <c r="AH47" s="114" t="str">
        <f>IF(OR(AQ47="Preenchimento completo",AQ47="Falta Justificativa"),VLOOKUP(X47,Controles!A:N,5,FALSE)*IF(AB47&gt;6,2,1),"")</f>
        <v/>
      </c>
      <c r="AI47" s="114" t="str">
        <f>IF(OR(AQ47="Preenchimento completo",AQ47="Falta Justificativa"),VLOOKUP(X47,Controles!A:N,4,FALSE),"")</f>
        <v/>
      </c>
      <c r="AJ47" s="114" t="str">
        <f>IF(OR(AQ47="Preenchimento completo",AQ47="Falta Justificativa"),ROUNDUP(AB47,0)*VLOOKUP(X47,Controles!A:N,6,FALSE),"")</f>
        <v/>
      </c>
      <c r="AK47" s="115" t="str">
        <f t="shared" si="15"/>
        <v/>
      </c>
      <c r="AL47" s="116" t="str">
        <f>IF(OR(AQ47="Preenchimento completo",AQ47="Falta Justificativa"),(AK47-AG47-AH47+VLOOKUP(X47,Controles!$A:$N,5,FALSE)*IF(AB47&gt;6,2,1))*AC47,"")</f>
        <v/>
      </c>
      <c r="AM47" s="92"/>
      <c r="AN47" s="118" t="str">
        <f t="shared" si="14"/>
        <v/>
      </c>
      <c r="AO47" s="116" t="str">
        <f t="shared" si="7"/>
        <v/>
      </c>
      <c r="AP47" s="60"/>
      <c r="AQ47" s="119" t="str">
        <f t="shared" ref="AQ47:AQ50" si="18">IF(AND(X47="",AA47="",AB47="",AC47=""),"",IF(OR(X47="",,AA47="",AB47="",AC47=""),"Preenchimento pendente",IF(AM47="","Falta Justificativa","Preenchimento completo")))</f>
        <v/>
      </c>
    </row>
    <row r="48" spans="1:43" s="57" customFormat="1" ht="15" x14ac:dyDescent="0.2">
      <c r="A48" s="71"/>
      <c r="B48" s="128"/>
      <c r="C48" s="112" t="str">
        <f>IF(B48="","",VLOOKUP(B48,Controles!A:N,2,FALSE))</f>
        <v/>
      </c>
      <c r="D48" s="55" t="s">
        <v>31</v>
      </c>
      <c r="E48" s="84"/>
      <c r="F48" s="133" t="str">
        <f t="shared" si="9"/>
        <v/>
      </c>
      <c r="G48" s="129"/>
      <c r="H48" s="129"/>
      <c r="I48" s="112" t="str">
        <f t="shared" si="10"/>
        <v/>
      </c>
      <c r="J48" s="112" t="str">
        <f>IF(D48="","",VLOOKUP(D48,Controles!P:T,5,FALSE))</f>
        <v>S</v>
      </c>
      <c r="K48" s="113" t="str">
        <f>IF(D48="","",VLOOKUP(D48,Controles!P:S,4,FALSE))</f>
        <v>Europa</v>
      </c>
      <c r="L48" s="114" t="str">
        <f>IF(I48="Preenchimento completo",VLOOKUP(B48,Controles!A:N,3,FALSE)*G48,"")</f>
        <v/>
      </c>
      <c r="M48" s="114" t="str">
        <f>IF(I48="Preenchimento completo",VLOOKUP(C48&amp;K48,Controles!J:K,2,FALSE)*IF(G48&gt;6,2,1),"")</f>
        <v/>
      </c>
      <c r="N48" s="114" t="str">
        <f>IF(I48="Preenchimento completo",VLOOKUP(B48,Controles!A:N,5,FALSE)*IF(G48&gt;6,2,1),"")</f>
        <v/>
      </c>
      <c r="O48" s="114" t="str">
        <f>IF(I48="Preenchimento completo",VLOOKUP(B48,Controles!A:N,4,FALSE),"")</f>
        <v/>
      </c>
      <c r="P48" s="114" t="str">
        <f>IF(I48="Preenchimento completo",ROUNDUP(G48,0)*VLOOKUP(B48,Controles!A:N,6,FALSE),"")</f>
        <v/>
      </c>
      <c r="Q48" s="115" t="str">
        <f t="shared" si="11"/>
        <v/>
      </c>
      <c r="R48" s="116" t="str">
        <f>IF(I48="Preenchimento completo",(Q48-M48-N48+VLOOKUP(B48,Controles!$A:$N,5,FALSE)*IF(G48&gt;6,2,1))*H48,"")</f>
        <v/>
      </c>
      <c r="S48" s="116" t="str">
        <f t="shared" si="17"/>
        <v/>
      </c>
      <c r="T48" s="117" t="str">
        <f t="shared" si="13"/>
        <v/>
      </c>
      <c r="U48" s="116" t="str">
        <f t="shared" si="6"/>
        <v/>
      </c>
      <c r="V48" s="60"/>
      <c r="W48" s="72"/>
      <c r="X48" s="128"/>
      <c r="Y48" s="112" t="str">
        <f>IF(X48="","",VLOOKUP(X48,Controles!A:N,2,FALSE))</f>
        <v/>
      </c>
      <c r="Z48" s="55" t="s">
        <v>31</v>
      </c>
      <c r="AA48" s="84"/>
      <c r="AB48" s="84"/>
      <c r="AC48" s="84"/>
      <c r="AD48" s="112" t="str">
        <f>IF(Z48="","",VLOOKUP(Z48,Controles!P:T,5,FALSE))</f>
        <v>S</v>
      </c>
      <c r="AE48" s="113" t="str">
        <f>IF(Z48="","",VLOOKUP(Z48,Controles!P:S,4,FALSE))</f>
        <v>Europa</v>
      </c>
      <c r="AF48" s="114" t="str">
        <f>IF(OR(AQ48="Preenchimento completo",AQ48="Falta Justificativa"),VLOOKUP(X48,Controles!A:N,3,FALSE)*AB48,"")</f>
        <v/>
      </c>
      <c r="AG48" s="114" t="str">
        <f>IF(OR(AQ48="Preenchimento completo",AQ48="Falta Justificativa"),VLOOKUP(Y48&amp;AE48,Controles!J:K,2,FALSE)*IF(AB48&gt;6,2,1),"")</f>
        <v/>
      </c>
      <c r="AH48" s="114" t="str">
        <f>IF(OR(AQ48="Preenchimento completo",AQ48="Falta Justificativa"),VLOOKUP(X48,Controles!A:N,5,FALSE)*IF(AB48&gt;6,2,1),"")</f>
        <v/>
      </c>
      <c r="AI48" s="114" t="str">
        <f>IF(OR(AQ48="Preenchimento completo",AQ48="Falta Justificativa"),VLOOKUP(X48,Controles!A:N,4,FALSE),"")</f>
        <v/>
      </c>
      <c r="AJ48" s="114" t="str">
        <f>IF(OR(AQ48="Preenchimento completo",AQ48="Falta Justificativa"),ROUNDUP(AB48,0)*VLOOKUP(X48,Controles!A:N,6,FALSE),"")</f>
        <v/>
      </c>
      <c r="AK48" s="115" t="str">
        <f t="shared" si="15"/>
        <v/>
      </c>
      <c r="AL48" s="116" t="str">
        <f>IF(OR(AQ48="Preenchimento completo",AQ48="Falta Justificativa"),(AK48-AG48-AH48+VLOOKUP(X48,Controles!$A:$N,5,FALSE)*IF(AB48&gt;6,2,1))*AC48,"")</f>
        <v/>
      </c>
      <c r="AM48" s="92"/>
      <c r="AN48" s="118" t="str">
        <f t="shared" si="14"/>
        <v/>
      </c>
      <c r="AO48" s="116" t="str">
        <f t="shared" si="7"/>
        <v/>
      </c>
      <c r="AP48" s="60"/>
      <c r="AQ48" s="119" t="str">
        <f t="shared" si="18"/>
        <v/>
      </c>
    </row>
    <row r="49" spans="1:43" s="57" customFormat="1" ht="15" x14ac:dyDescent="0.2">
      <c r="A49" s="71"/>
      <c r="B49" s="128"/>
      <c r="C49" s="112" t="str">
        <f>IF(B49="","",VLOOKUP(B49,Controles!A:N,2,FALSE))</f>
        <v/>
      </c>
      <c r="D49" s="55" t="s">
        <v>31</v>
      </c>
      <c r="E49" s="84"/>
      <c r="F49" s="133" t="str">
        <f t="shared" si="9"/>
        <v/>
      </c>
      <c r="G49" s="129"/>
      <c r="H49" s="129"/>
      <c r="I49" s="112" t="str">
        <f t="shared" si="10"/>
        <v/>
      </c>
      <c r="J49" s="112" t="str">
        <f>IF(D49="","",VLOOKUP(D49,Controles!P:T,5,FALSE))</f>
        <v>S</v>
      </c>
      <c r="K49" s="113" t="str">
        <f>IF(D49="","",VLOOKUP(D49,Controles!P:S,4,FALSE))</f>
        <v>Europa</v>
      </c>
      <c r="L49" s="114" t="str">
        <f>IF(I49="Preenchimento completo",VLOOKUP(B49,Controles!A:N,3,FALSE)*G49,"")</f>
        <v/>
      </c>
      <c r="M49" s="114" t="str">
        <f>IF(I49="Preenchimento completo",VLOOKUP(C49&amp;K49,Controles!J:K,2,FALSE)*IF(G49&gt;6,2,1),"")</f>
        <v/>
      </c>
      <c r="N49" s="114" t="str">
        <f>IF(I49="Preenchimento completo",VLOOKUP(B49,Controles!A:N,5,FALSE)*IF(G49&gt;6,2,1),"")</f>
        <v/>
      </c>
      <c r="O49" s="114" t="str">
        <f>IF(I49="Preenchimento completo",VLOOKUP(B49,Controles!A:N,4,FALSE),"")</f>
        <v/>
      </c>
      <c r="P49" s="114" t="str">
        <f>IF(I49="Preenchimento completo",ROUNDUP(G49,0)*VLOOKUP(B49,Controles!A:N,6,FALSE),"")</f>
        <v/>
      </c>
      <c r="Q49" s="115" t="str">
        <f t="shared" si="11"/>
        <v/>
      </c>
      <c r="R49" s="116" t="str">
        <f>IF(I49="Preenchimento completo",(Q49-M49-N49+VLOOKUP(B49,Controles!$A:$N,5,FALSE)*IF(G49&gt;6,2,1))*H49,"")</f>
        <v/>
      </c>
      <c r="S49" s="116" t="str">
        <f t="shared" si="17"/>
        <v/>
      </c>
      <c r="T49" s="117" t="str">
        <f t="shared" si="13"/>
        <v/>
      </c>
      <c r="U49" s="116" t="str">
        <f t="shared" si="6"/>
        <v/>
      </c>
      <c r="V49" s="60"/>
      <c r="W49" s="72"/>
      <c r="X49" s="128"/>
      <c r="Y49" s="112" t="str">
        <f>IF(X49="","",VLOOKUP(X49,Controles!A:N,2,FALSE))</f>
        <v/>
      </c>
      <c r="Z49" s="55" t="s">
        <v>31</v>
      </c>
      <c r="AA49" s="84"/>
      <c r="AB49" s="84"/>
      <c r="AC49" s="84"/>
      <c r="AD49" s="112" t="str">
        <f>IF(Z49="","",VLOOKUP(Z49,Controles!P:T,5,FALSE))</f>
        <v>S</v>
      </c>
      <c r="AE49" s="113" t="str">
        <f>IF(Z49="","",VLOOKUP(Z49,Controles!P:S,4,FALSE))</f>
        <v>Europa</v>
      </c>
      <c r="AF49" s="114" t="str">
        <f>IF(OR(AQ49="Preenchimento completo",AQ49="Falta Justificativa"),VLOOKUP(X49,Controles!A:N,3,FALSE)*AB49,"")</f>
        <v/>
      </c>
      <c r="AG49" s="114" t="str">
        <f>IF(OR(AQ49="Preenchimento completo",AQ49="Falta Justificativa"),VLOOKUP(Y49&amp;AE49,Controles!J:K,2,FALSE)*IF(AB49&gt;6,2,1),"")</f>
        <v/>
      </c>
      <c r="AH49" s="114" t="str">
        <f>IF(OR(AQ49="Preenchimento completo",AQ49="Falta Justificativa"),VLOOKUP(X49,Controles!A:N,5,FALSE)*IF(AB49&gt;6,2,1),"")</f>
        <v/>
      </c>
      <c r="AI49" s="114" t="str">
        <f>IF(OR(AQ49="Preenchimento completo",AQ49="Falta Justificativa"),VLOOKUP(X49,Controles!A:N,4,FALSE),"")</f>
        <v/>
      </c>
      <c r="AJ49" s="114" t="str">
        <f>IF(OR(AQ49="Preenchimento completo",AQ49="Falta Justificativa"),ROUNDUP(AB49,0)*VLOOKUP(X49,Controles!A:N,6,FALSE),"")</f>
        <v/>
      </c>
      <c r="AK49" s="115" t="str">
        <f t="shared" si="15"/>
        <v/>
      </c>
      <c r="AL49" s="116" t="str">
        <f>IF(OR(AQ49="Preenchimento completo",AQ49="Falta Justificativa"),(AK49-AG49-AH49+VLOOKUP(X49,Controles!$A:$N,5,FALSE)*IF(AB49&gt;6,2,1))*AC49,"")</f>
        <v/>
      </c>
      <c r="AM49" s="92"/>
      <c r="AN49" s="118" t="str">
        <f t="shared" si="14"/>
        <v/>
      </c>
      <c r="AO49" s="116" t="str">
        <f t="shared" si="7"/>
        <v/>
      </c>
      <c r="AP49" s="60"/>
      <c r="AQ49" s="119" t="str">
        <f t="shared" si="18"/>
        <v/>
      </c>
    </row>
    <row r="50" spans="1:43" s="57" customFormat="1" ht="15" x14ac:dyDescent="0.2">
      <c r="A50" s="71"/>
      <c r="B50" s="128"/>
      <c r="C50" s="112" t="str">
        <f>IF(B50="","",VLOOKUP(B50,Controles!A:N,2,FALSE))</f>
        <v/>
      </c>
      <c r="D50" s="55" t="s">
        <v>31</v>
      </c>
      <c r="E50" s="84"/>
      <c r="F50" s="133" t="str">
        <f t="shared" si="9"/>
        <v/>
      </c>
      <c r="G50" s="129"/>
      <c r="H50" s="129"/>
      <c r="I50" s="112" t="str">
        <f t="shared" si="10"/>
        <v/>
      </c>
      <c r="J50" s="112" t="str">
        <f>IF(D50="","",VLOOKUP(D50,Controles!P:T,5,FALSE))</f>
        <v>S</v>
      </c>
      <c r="K50" s="113" t="str">
        <f>IF(D50="","",VLOOKUP(D50,Controles!P:S,4,FALSE))</f>
        <v>Europa</v>
      </c>
      <c r="L50" s="114" t="str">
        <f>IF(I50="Preenchimento completo",VLOOKUP(B50,Controles!A:N,3,FALSE)*G50,"")</f>
        <v/>
      </c>
      <c r="M50" s="114" t="str">
        <f>IF(I50="Preenchimento completo",VLOOKUP(C50&amp;K50,Controles!J:K,2,FALSE)*IF(G50&gt;6,2,1),"")</f>
        <v/>
      </c>
      <c r="N50" s="114" t="str">
        <f>IF(I50="Preenchimento completo",VLOOKUP(B50,Controles!A:N,5,FALSE)*IF(G50&gt;6,2,1),"")</f>
        <v/>
      </c>
      <c r="O50" s="114" t="str">
        <f>IF(I50="Preenchimento completo",VLOOKUP(B50,Controles!A:N,4,FALSE),"")</f>
        <v/>
      </c>
      <c r="P50" s="114" t="str">
        <f>IF(I50="Preenchimento completo",ROUNDUP(G50,0)*VLOOKUP(B50,Controles!A:N,6,FALSE),"")</f>
        <v/>
      </c>
      <c r="Q50" s="115" t="str">
        <f t="shared" si="11"/>
        <v/>
      </c>
      <c r="R50" s="116" t="str">
        <f>IF(I50="Preenchimento completo",(Q50-M50-N50+VLOOKUP(B50,Controles!$A:$N,5,FALSE)*IF(G50&gt;6,2,1))*H50,"")</f>
        <v/>
      </c>
      <c r="S50" s="116" t="str">
        <f t="shared" si="17"/>
        <v/>
      </c>
      <c r="T50" s="117" t="str">
        <f t="shared" si="13"/>
        <v/>
      </c>
      <c r="U50" s="116" t="str">
        <f t="shared" si="6"/>
        <v/>
      </c>
      <c r="V50" s="60"/>
      <c r="W50" s="72"/>
      <c r="X50" s="128"/>
      <c r="Y50" s="112" t="str">
        <f>IF(X50="","",VLOOKUP(X50,Controles!A:N,2,FALSE))</f>
        <v/>
      </c>
      <c r="Z50" s="55" t="s">
        <v>31</v>
      </c>
      <c r="AA50" s="84"/>
      <c r="AB50" s="84"/>
      <c r="AC50" s="84"/>
      <c r="AD50" s="112" t="str">
        <f>IF(Z50="","",VLOOKUP(Z50,Controles!P:T,5,FALSE))</f>
        <v>S</v>
      </c>
      <c r="AE50" s="113" t="str">
        <f>IF(Z50="","",VLOOKUP(Z50,Controles!P:S,4,FALSE))</f>
        <v>Europa</v>
      </c>
      <c r="AF50" s="114" t="str">
        <f>IF(OR(AQ50="Preenchimento completo",AQ50="Falta Justificativa"),VLOOKUP(X50,Controles!A:N,3,FALSE)*AB50,"")</f>
        <v/>
      </c>
      <c r="AG50" s="114" t="str">
        <f>IF(OR(AQ50="Preenchimento completo",AQ50="Falta Justificativa"),VLOOKUP(Y50&amp;AE50,Controles!J:K,2,FALSE)*IF(AB50&gt;6,2,1),"")</f>
        <v/>
      </c>
      <c r="AH50" s="114" t="str">
        <f>IF(OR(AQ50="Preenchimento completo",AQ50="Falta Justificativa"),VLOOKUP(X50,Controles!A:N,5,FALSE)*IF(AB50&gt;6,2,1),"")</f>
        <v/>
      </c>
      <c r="AI50" s="114" t="str">
        <f>IF(OR(AQ50="Preenchimento completo",AQ50="Falta Justificativa"),VLOOKUP(X50,Controles!A:N,4,FALSE),"")</f>
        <v/>
      </c>
      <c r="AJ50" s="114" t="str">
        <f>IF(OR(AQ50="Preenchimento completo",AQ50="Falta Justificativa"),ROUNDUP(AB50,0)*VLOOKUP(X50,Controles!A:N,6,FALSE),"")</f>
        <v/>
      </c>
      <c r="AK50" s="115" t="str">
        <f t="shared" si="15"/>
        <v/>
      </c>
      <c r="AL50" s="116" t="str">
        <f>IF(OR(AQ50="Preenchimento completo",AQ50="Falta Justificativa"),(AK50-AG50-AH50+VLOOKUP(X50,Controles!$A:$N,5,FALSE)*IF(AB50&gt;6,2,1))*AC50,"")</f>
        <v/>
      </c>
      <c r="AM50" s="92"/>
      <c r="AN50" s="118" t="str">
        <f t="shared" si="14"/>
        <v/>
      </c>
      <c r="AO50" s="116" t="str">
        <f t="shared" si="7"/>
        <v/>
      </c>
      <c r="AP50" s="60"/>
      <c r="AQ50" s="119" t="str">
        <f t="shared" si="18"/>
        <v/>
      </c>
    </row>
  </sheetData>
  <sheetProtection autoFilter="0"/>
  <mergeCells count="12">
    <mergeCell ref="B13:R13"/>
    <mergeCell ref="BA1:BG1"/>
    <mergeCell ref="X6:AB11"/>
    <mergeCell ref="X13:AL13"/>
    <mergeCell ref="B5:R5"/>
    <mergeCell ref="X5:AL5"/>
    <mergeCell ref="B6:B7"/>
    <mergeCell ref="E6:H7"/>
    <mergeCell ref="B10:B11"/>
    <mergeCell ref="B8:B9"/>
    <mergeCell ref="E8:H9"/>
    <mergeCell ref="E10:H11"/>
  </mergeCells>
  <conditionalFormatting sqref="AQ15:AQ50 I15:I50">
    <cfRule type="expression" dxfId="2" priority="1">
      <formula>IF(I15="Falta Justificativa",TRUE,FALSE)</formula>
    </cfRule>
    <cfRule type="expression" dxfId="1" priority="2">
      <formula>IF(I15="Preenchimento pendente",TRUE,FALSE)</formula>
    </cfRule>
    <cfRule type="expression" dxfId="0" priority="3">
      <formula>IF(I15="Preenchimento completo",TRUE,FALSE)</formula>
    </cfRule>
  </conditionalFormatting>
  <dataValidations xWindow="1038" yWindow="578" count="5">
    <dataValidation type="custom" allowBlank="1" showInputMessage="1" showErrorMessage="1" error="Número de meses escolhido é inválido para a modalidade de bolsa selecionada." prompt="Caso deseje escolher 15 dias, colocar o valor 0,5" sqref="AB15:AB50" xr:uid="{00000000-0002-0000-0100-000000000000}">
      <formula1>IF(OR(AB15&lt;VLOOKUP(X15,$AR$3:$AZ$11,8,FALSE),AB15&gt;VLOOKUP(X15,$AR$3:$AZ$11,9,FALSE)),FALSE,TRUE)</formula1>
    </dataValidation>
    <dataValidation type="custom" showInputMessage="1" showErrorMessage="1" error="Número de meses escolhido é inválido para a modalidade de bolsa selecionada OU a modalidade não foi selecionada." prompt="Caso deseje escolher 15 dias, colocar o valor 0,5" sqref="G15:G50" xr:uid="{00000000-0002-0000-0100-000001000000}">
      <formula1>IF(B15="",FALSE,IF(OR(G15&lt;VLOOKUP(B15,$AR$3:$AZ$11,8,FALSE),G15&gt;VLOOKUP(B15,$AR$3:$AZ$11,9,FALSE)),FALSE,TRUE))</formula1>
    </dataValidation>
    <dataValidation type="list" allowBlank="1" showInputMessage="1" showErrorMessage="1" sqref="E6:H7" xr:uid="{00000000-0002-0000-0100-000002000000}">
      <formula1>coordenadores</formula1>
    </dataValidation>
    <dataValidation type="list" allowBlank="1" showInputMessage="1" showErrorMessage="1" sqref="B15:B50 X15:X50" xr:uid="{00000000-0002-0000-0100-000003000000}">
      <formula1>controlemodalidades</formula1>
    </dataValidation>
    <dataValidation type="list" allowBlank="1" showInputMessage="1" showErrorMessage="1" sqref="E15:E50 AA15:AA50" xr:uid="{00000000-0002-0000-0100-000004000000}">
      <formula1>"2024"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38" yWindow="578" count="2">
        <x14:dataValidation type="list" allowBlank="1" showInputMessage="1" showErrorMessage="1" promptTitle="ORIGEM OU DESTINO?" prompt="Caso o item financiável seja BOLSA NO EXTERIOR, selecionar o continente de DESTINO._x000a__x000a_Caso o item financiável seja BOLSA NO PAÍS, selecionar o continente de ORIGEM." xr:uid="{00000000-0002-0000-0100-000005000000}">
          <x14:formula1>
            <xm:f>Controles!$H$7:$H$13</xm:f>
          </x14:formula1>
          <xm:sqref>AE15:AE50 K15:K50</xm:sqref>
        </x14:dataValidation>
        <x14:dataValidation type="list" allowBlank="1" showInputMessage="1" showErrorMessage="1" promptTitle="!!!!!!!ATENÇÃO!!!!!!" prompt="Caso o item financiável seja BOLSA NO EXTERIOR, selecionar o continente de DESTINO._x000a__x000a_Caso o item financiável seja BOLSA NO PAÍS, selecionar o continente de ORIGEM." xr:uid="{00000000-0002-0000-0100-000006000000}">
          <x14:formula1>
            <xm:f>Controles!$P$7:$P$199</xm:f>
          </x14:formula1>
          <xm:sqref>D15:D50 Z15:Z50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G1048576"/>
  <sheetViews>
    <sheetView zoomScaleSheetLayoutView="130" workbookViewId="0">
      <selection activeCell="A20" sqref="A20"/>
    </sheetView>
  </sheetViews>
  <sheetFormatPr defaultRowHeight="12.75" x14ac:dyDescent="0.2"/>
  <cols>
    <col min="1" max="1" width="47.42578125" style="2" bestFit="1" customWidth="1"/>
    <col min="2" max="2" width="32.42578125" style="2" customWidth="1"/>
    <col min="3" max="3" width="19.85546875" style="2" customWidth="1"/>
    <col min="4" max="16384" width="9.140625" style="2"/>
  </cols>
  <sheetData>
    <row r="1" spans="1:7" x14ac:dyDescent="0.2">
      <c r="A1" s="217" t="str">
        <f>'Nome do Projeto'!A1</f>
        <v>UNIVERSIDADE DO ESTADO DO RIO DE JANEIRO</v>
      </c>
      <c r="B1" s="217"/>
      <c r="C1" s="4"/>
      <c r="D1" s="4"/>
      <c r="E1" s="4"/>
      <c r="F1" s="4"/>
      <c r="G1" s="4"/>
    </row>
    <row r="2" spans="1:7" x14ac:dyDescent="0.2">
      <c r="A2" s="217" t="str">
        <f>'Nome do Projeto'!A2</f>
        <v>SUB-REITORIA DE PÓS-GRADUAÇÃO E PESQUISA</v>
      </c>
      <c r="B2" s="217"/>
      <c r="C2" s="4"/>
      <c r="D2" s="4"/>
      <c r="E2" s="4"/>
      <c r="F2" s="4"/>
      <c r="G2" s="4"/>
    </row>
    <row r="3" spans="1:7" x14ac:dyDescent="0.2">
      <c r="A3" s="217" t="str">
        <f>'Nome do Projeto'!B1</f>
        <v>PLANILHA PARA ESTIMAR READEQUAÇÃO ORÇAMENTÁRIA  - PrInt UERJ - 2020</v>
      </c>
      <c r="B3" s="217"/>
      <c r="C3" s="4"/>
      <c r="D3" s="4"/>
      <c r="E3" s="4"/>
      <c r="F3" s="4"/>
      <c r="G3" s="4"/>
    </row>
    <row r="4" spans="1:7" x14ac:dyDescent="0.2">
      <c r="A4" s="218" t="s">
        <v>285</v>
      </c>
      <c r="B4" s="218"/>
      <c r="C4" s="4"/>
      <c r="D4" s="4"/>
      <c r="E4" s="4"/>
      <c r="F4" s="4"/>
      <c r="G4" s="4"/>
    </row>
    <row r="5" spans="1:7" x14ac:dyDescent="0.2">
      <c r="A5" s="52"/>
      <c r="B5" s="52"/>
      <c r="C5" s="4"/>
      <c r="D5" s="4"/>
      <c r="E5" s="4"/>
      <c r="F5" s="4"/>
      <c r="G5" s="4"/>
    </row>
    <row r="6" spans="1:7" x14ac:dyDescent="0.2">
      <c r="A6" s="121" t="str">
        <f>'Nome do Projeto'!A10</f>
        <v>PROGRAMA – NOME:</v>
      </c>
      <c r="B6" s="120">
        <f>'Nome do Projeto'!B10</f>
        <v>0</v>
      </c>
      <c r="C6" s="4"/>
      <c r="D6" s="4"/>
      <c r="E6" s="4"/>
      <c r="F6" s="4"/>
      <c r="G6" s="4"/>
    </row>
    <row r="7" spans="1:7" x14ac:dyDescent="0.2">
      <c r="A7" s="121" t="str">
        <f>'Nome do Projeto'!A11</f>
        <v>TEMA:</v>
      </c>
      <c r="B7" s="120">
        <f>'Nome do Projeto'!B11</f>
        <v>0</v>
      </c>
      <c r="C7" s="4"/>
      <c r="D7" s="4"/>
      <c r="E7" s="4"/>
      <c r="F7" s="4"/>
      <c r="G7" s="4"/>
    </row>
    <row r="8" spans="1:7" x14ac:dyDescent="0.2">
      <c r="A8" s="121" t="str">
        <f>'Nome do Projeto'!A12</f>
        <v>TÍTULO DO PROJETO:</v>
      </c>
      <c r="B8" s="216">
        <f>'Nome do Projeto'!B12</f>
        <v>0</v>
      </c>
      <c r="C8" s="216"/>
      <c r="D8" s="216"/>
      <c r="E8" s="216"/>
      <c r="F8" s="216"/>
      <c r="G8" s="216"/>
    </row>
    <row r="9" spans="1:7" x14ac:dyDescent="0.2">
      <c r="A9" s="4"/>
      <c r="B9" s="216"/>
      <c r="C9" s="216"/>
      <c r="D9" s="216"/>
      <c r="E9" s="216"/>
      <c r="F9" s="216"/>
      <c r="G9" s="216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  <row r="12" spans="1:7" x14ac:dyDescent="0.2">
      <c r="A12" s="4"/>
      <c r="B12" s="7" t="s">
        <v>1</v>
      </c>
      <c r="C12" s="9" t="s">
        <v>27</v>
      </c>
      <c r="D12" s="4"/>
      <c r="E12" s="4"/>
      <c r="F12" s="4"/>
      <c r="G12" s="4"/>
    </row>
    <row r="13" spans="1:7" x14ac:dyDescent="0.2">
      <c r="A13" s="4"/>
      <c r="B13" s="7">
        <v>2018</v>
      </c>
      <c r="C13" s="1"/>
      <c r="D13" s="4"/>
      <c r="E13" s="4"/>
      <c r="F13" s="4"/>
      <c r="G13" s="4"/>
    </row>
    <row r="14" spans="1:7" x14ac:dyDescent="0.2">
      <c r="A14" s="4"/>
      <c r="B14" s="7">
        <v>2019</v>
      </c>
      <c r="C14" s="1"/>
      <c r="D14" s="4"/>
      <c r="E14" s="4"/>
      <c r="F14" s="4"/>
      <c r="G14" s="4"/>
    </row>
    <row r="15" spans="1:7" x14ac:dyDescent="0.2">
      <c r="A15" s="4"/>
      <c r="B15" s="7">
        <v>2020</v>
      </c>
      <c r="C15" s="1"/>
      <c r="D15" s="4"/>
      <c r="E15" s="4"/>
      <c r="F15" s="4"/>
      <c r="G15" s="4"/>
    </row>
    <row r="16" spans="1:7" x14ac:dyDescent="0.2">
      <c r="A16" s="4"/>
      <c r="B16" s="7">
        <v>2021</v>
      </c>
      <c r="C16" s="1"/>
      <c r="D16" s="4"/>
      <c r="E16" s="4"/>
      <c r="F16" s="4"/>
      <c r="G16" s="4"/>
    </row>
    <row r="17" spans="1:7" x14ac:dyDescent="0.2">
      <c r="A17" s="4"/>
      <c r="B17" s="7">
        <v>2022</v>
      </c>
      <c r="C17" s="1"/>
      <c r="D17" s="4"/>
      <c r="E17" s="4"/>
      <c r="F17" s="4"/>
      <c r="G17" s="4"/>
    </row>
    <row r="18" spans="1:7" x14ac:dyDescent="0.2">
      <c r="A18" s="4"/>
      <c r="B18" s="10" t="s">
        <v>214</v>
      </c>
      <c r="C18" s="122">
        <f>SUM(C13:C17)</f>
        <v>0</v>
      </c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4"/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/>
      <c r="B34" s="4"/>
      <c r="C34" s="4"/>
      <c r="D34" s="4"/>
      <c r="E34" s="4"/>
      <c r="F34" s="4"/>
      <c r="G34" s="4"/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x14ac:dyDescent="0.2">
      <c r="A41" s="4"/>
      <c r="B41" s="4"/>
      <c r="C41" s="4"/>
      <c r="D41" s="4"/>
      <c r="E41" s="4"/>
      <c r="F41" s="4"/>
      <c r="G41" s="4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  <c r="B53" s="4"/>
      <c r="C53" s="4"/>
      <c r="D53" s="4"/>
      <c r="E53" s="4"/>
      <c r="F53" s="4"/>
      <c r="G53" s="4"/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/>
      <c r="B55" s="4"/>
      <c r="C55" s="4"/>
      <c r="D55" s="4"/>
      <c r="E55" s="4"/>
      <c r="F55" s="4"/>
      <c r="G55" s="4"/>
    </row>
    <row r="56" spans="1:7" x14ac:dyDescent="0.2">
      <c r="A56" s="4"/>
      <c r="B56" s="4"/>
      <c r="C56" s="4"/>
      <c r="D56" s="4"/>
      <c r="E56" s="4"/>
      <c r="F56" s="4"/>
      <c r="G56" s="4"/>
    </row>
    <row r="57" spans="1:7" x14ac:dyDescent="0.2">
      <c r="A57" s="4"/>
      <c r="B57" s="4"/>
      <c r="C57" s="4"/>
      <c r="D57" s="4"/>
      <c r="E57" s="4"/>
      <c r="F57" s="4"/>
      <c r="G57" s="4"/>
    </row>
    <row r="58" spans="1:7" x14ac:dyDescent="0.2">
      <c r="A58" s="4"/>
      <c r="B58" s="4"/>
      <c r="C58" s="4"/>
      <c r="D58" s="4"/>
      <c r="E58" s="4"/>
      <c r="F58" s="4"/>
      <c r="G58" s="4"/>
    </row>
    <row r="59" spans="1:7" x14ac:dyDescent="0.2">
      <c r="A59" s="4"/>
      <c r="B59" s="4"/>
      <c r="C59" s="4"/>
      <c r="D59" s="4"/>
      <c r="E59" s="4"/>
      <c r="F59" s="4"/>
      <c r="G59" s="4"/>
    </row>
    <row r="60" spans="1:7" x14ac:dyDescent="0.2">
      <c r="A60" s="4"/>
      <c r="B60" s="4"/>
      <c r="C60" s="4"/>
      <c r="D60" s="4"/>
      <c r="E60" s="4"/>
      <c r="F60" s="4"/>
      <c r="G60" s="4"/>
    </row>
    <row r="61" spans="1:7" x14ac:dyDescent="0.2">
      <c r="A61" s="4"/>
      <c r="B61" s="4"/>
      <c r="C61" s="4"/>
      <c r="D61" s="4"/>
      <c r="E61" s="4"/>
      <c r="F61" s="4"/>
      <c r="G61" s="4"/>
    </row>
    <row r="62" spans="1:7" x14ac:dyDescent="0.2">
      <c r="A62" s="4"/>
      <c r="B62" s="4"/>
      <c r="C62" s="4"/>
      <c r="D62" s="4"/>
      <c r="E62" s="4"/>
      <c r="F62" s="4"/>
      <c r="G62" s="4"/>
    </row>
    <row r="63" spans="1:7" x14ac:dyDescent="0.2">
      <c r="A63" s="4"/>
      <c r="B63" s="4"/>
      <c r="C63" s="4"/>
      <c r="D63" s="4"/>
      <c r="E63" s="4"/>
      <c r="F63" s="4"/>
      <c r="G63" s="4"/>
    </row>
    <row r="64" spans="1:7" x14ac:dyDescent="0.2">
      <c r="A64" s="4"/>
      <c r="B64" s="4"/>
      <c r="C64" s="4"/>
      <c r="D64" s="4"/>
      <c r="E64" s="4"/>
      <c r="F64" s="4"/>
      <c r="G64" s="4"/>
    </row>
    <row r="65" spans="1:7" x14ac:dyDescent="0.2">
      <c r="A65" s="4"/>
      <c r="B65" s="4"/>
      <c r="C65" s="4"/>
      <c r="D65" s="4"/>
      <c r="E65" s="4"/>
      <c r="F65" s="4"/>
      <c r="G65" s="4"/>
    </row>
    <row r="66" spans="1:7" x14ac:dyDescent="0.2">
      <c r="A66" s="4"/>
      <c r="B66" s="4"/>
      <c r="C66" s="4"/>
      <c r="D66" s="4"/>
      <c r="E66" s="4"/>
      <c r="F66" s="4"/>
      <c r="G66" s="4"/>
    </row>
    <row r="67" spans="1:7" x14ac:dyDescent="0.2">
      <c r="A67" s="4"/>
      <c r="B67" s="4"/>
      <c r="C67" s="4"/>
      <c r="D67" s="4"/>
      <c r="E67" s="4"/>
      <c r="F67" s="4"/>
      <c r="G67" s="4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x14ac:dyDescent="0.2">
      <c r="A70" s="4"/>
      <c r="B70" s="4"/>
      <c r="C70" s="4"/>
      <c r="D70" s="4"/>
      <c r="E70" s="4"/>
      <c r="F70" s="4"/>
      <c r="G70" s="4"/>
    </row>
    <row r="71" spans="1:7" x14ac:dyDescent="0.2">
      <c r="A71" s="4"/>
      <c r="B71" s="4"/>
      <c r="C71" s="4"/>
      <c r="D71" s="4"/>
      <c r="E71" s="4"/>
      <c r="F71" s="4"/>
      <c r="G71" s="4"/>
    </row>
    <row r="72" spans="1:7" x14ac:dyDescent="0.2">
      <c r="A72" s="4"/>
      <c r="B72" s="4"/>
      <c r="C72" s="4"/>
      <c r="D72" s="4"/>
      <c r="E72" s="4"/>
      <c r="F72" s="4"/>
      <c r="G72" s="4"/>
    </row>
    <row r="73" spans="1:7" x14ac:dyDescent="0.2">
      <c r="A73" s="4"/>
      <c r="B73" s="4"/>
      <c r="C73" s="4"/>
      <c r="D73" s="4"/>
      <c r="E73" s="4"/>
      <c r="F73" s="4"/>
      <c r="G73" s="4"/>
    </row>
    <row r="74" spans="1:7" x14ac:dyDescent="0.2">
      <c r="A74" s="4"/>
      <c r="B74" s="4"/>
      <c r="C74" s="4"/>
      <c r="D74" s="4"/>
      <c r="E74" s="4"/>
      <c r="F74" s="4"/>
      <c r="G74" s="4"/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4"/>
      <c r="B77" s="4"/>
      <c r="C77" s="4"/>
      <c r="D77" s="4"/>
      <c r="E77" s="4"/>
      <c r="F77" s="4"/>
      <c r="G77" s="4"/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/>
      <c r="B79" s="4"/>
      <c r="C79" s="4"/>
      <c r="D79" s="4"/>
      <c r="E79" s="4"/>
      <c r="F79" s="4"/>
      <c r="G79" s="4"/>
    </row>
    <row r="80" spans="1:7" x14ac:dyDescent="0.2">
      <c r="A80" s="4"/>
      <c r="B80" s="4"/>
      <c r="C80" s="4"/>
      <c r="D80" s="4"/>
      <c r="E80" s="4"/>
      <c r="F80" s="4"/>
      <c r="G80" s="4"/>
    </row>
    <row r="81" spans="1:7" x14ac:dyDescent="0.2">
      <c r="A81" s="4"/>
      <c r="B81" s="4"/>
      <c r="C81" s="4"/>
      <c r="D81" s="4"/>
      <c r="E81" s="4"/>
      <c r="F81" s="4"/>
      <c r="G81" s="4"/>
    </row>
    <row r="82" spans="1:7" x14ac:dyDescent="0.2">
      <c r="A82" s="4"/>
      <c r="B82" s="4"/>
      <c r="C82" s="4"/>
      <c r="D82" s="4"/>
      <c r="E82" s="4"/>
      <c r="F82" s="4"/>
      <c r="G82" s="4"/>
    </row>
    <row r="83" spans="1:7" x14ac:dyDescent="0.2">
      <c r="A83" s="4"/>
      <c r="B83" s="4"/>
      <c r="C83" s="4"/>
      <c r="D83" s="4"/>
      <c r="E83" s="4"/>
      <c r="F83" s="4"/>
      <c r="G83" s="4"/>
    </row>
    <row r="84" spans="1:7" x14ac:dyDescent="0.2">
      <c r="A84" s="4"/>
      <c r="B84" s="4"/>
      <c r="C84" s="4"/>
      <c r="D84" s="4"/>
      <c r="E84" s="4"/>
      <c r="F84" s="4"/>
      <c r="G84" s="4"/>
    </row>
    <row r="85" spans="1:7" x14ac:dyDescent="0.2">
      <c r="A85" s="4"/>
      <c r="B85" s="4"/>
      <c r="C85" s="4"/>
      <c r="D85" s="4"/>
      <c r="E85" s="4"/>
      <c r="F85" s="4"/>
      <c r="G85" s="4"/>
    </row>
    <row r="86" spans="1:7" x14ac:dyDescent="0.2">
      <c r="A86" s="4"/>
      <c r="B86" s="4"/>
      <c r="C86" s="4"/>
      <c r="D86" s="4"/>
      <c r="E86" s="4"/>
      <c r="F86" s="4"/>
      <c r="G86" s="4"/>
    </row>
    <row r="87" spans="1:7" x14ac:dyDescent="0.2">
      <c r="A87" s="4"/>
      <c r="B87" s="4"/>
      <c r="C87" s="4"/>
      <c r="D87" s="4"/>
      <c r="E87" s="4"/>
      <c r="F87" s="4"/>
      <c r="G87" s="4"/>
    </row>
    <row r="88" spans="1:7" x14ac:dyDescent="0.2">
      <c r="A88" s="4"/>
      <c r="B88" s="4"/>
      <c r="C88" s="4"/>
      <c r="D88" s="4"/>
      <c r="E88" s="4"/>
      <c r="F88" s="4"/>
      <c r="G88" s="4"/>
    </row>
    <row r="89" spans="1:7" x14ac:dyDescent="0.2">
      <c r="A89" s="4"/>
      <c r="B89" s="4"/>
      <c r="C89" s="4"/>
      <c r="D89" s="4"/>
      <c r="E89" s="4"/>
      <c r="F89" s="4"/>
      <c r="G89" s="4"/>
    </row>
    <row r="90" spans="1:7" x14ac:dyDescent="0.2">
      <c r="A90" s="4"/>
      <c r="B90" s="4"/>
      <c r="C90" s="4"/>
      <c r="D90" s="4"/>
      <c r="E90" s="4"/>
      <c r="F90" s="4"/>
      <c r="G90" s="4"/>
    </row>
    <row r="91" spans="1:7" x14ac:dyDescent="0.2">
      <c r="A91" s="4"/>
      <c r="B91" s="4"/>
      <c r="C91" s="4"/>
      <c r="D91" s="4"/>
      <c r="E91" s="4"/>
      <c r="F91" s="4"/>
      <c r="G91" s="4"/>
    </row>
    <row r="92" spans="1:7" x14ac:dyDescent="0.2">
      <c r="A92" s="4"/>
      <c r="B92" s="4"/>
      <c r="C92" s="4"/>
      <c r="D92" s="4"/>
      <c r="E92" s="4"/>
      <c r="F92" s="4"/>
      <c r="G92" s="4"/>
    </row>
    <row r="93" spans="1:7" x14ac:dyDescent="0.2">
      <c r="A93" s="4"/>
      <c r="B93" s="4"/>
      <c r="C93" s="4"/>
      <c r="D93" s="4"/>
      <c r="E93" s="4"/>
      <c r="F93" s="4"/>
      <c r="G93" s="4"/>
    </row>
    <row r="94" spans="1:7" x14ac:dyDescent="0.2">
      <c r="A94" s="4"/>
      <c r="B94" s="4"/>
      <c r="C94" s="4"/>
      <c r="D94" s="4"/>
      <c r="E94" s="4"/>
      <c r="F94" s="4"/>
      <c r="G94" s="4"/>
    </row>
    <row r="95" spans="1:7" x14ac:dyDescent="0.2">
      <c r="A95" s="4"/>
      <c r="B95" s="4"/>
      <c r="C95" s="4"/>
      <c r="D95" s="4"/>
      <c r="E95" s="4"/>
      <c r="F95" s="4"/>
      <c r="G95" s="4"/>
    </row>
    <row r="96" spans="1:7" x14ac:dyDescent="0.2">
      <c r="A96" s="4"/>
      <c r="B96" s="4"/>
      <c r="C96" s="4"/>
      <c r="D96" s="4"/>
      <c r="E96" s="4"/>
      <c r="F96" s="4"/>
      <c r="G96" s="4"/>
    </row>
    <row r="97" spans="1:7" x14ac:dyDescent="0.2">
      <c r="A97" s="4"/>
      <c r="B97" s="4"/>
      <c r="C97" s="4"/>
      <c r="D97" s="4"/>
      <c r="E97" s="4"/>
      <c r="F97" s="4"/>
      <c r="G97" s="4"/>
    </row>
    <row r="98" spans="1:7" x14ac:dyDescent="0.2">
      <c r="A98" s="4"/>
      <c r="B98" s="4"/>
      <c r="C98" s="4"/>
      <c r="D98" s="4"/>
      <c r="E98" s="4"/>
      <c r="F98" s="4"/>
      <c r="G98" s="4"/>
    </row>
    <row r="99" spans="1:7" x14ac:dyDescent="0.2">
      <c r="A99" s="4"/>
      <c r="B99" s="4"/>
      <c r="C99" s="4"/>
      <c r="D99" s="4"/>
      <c r="E99" s="4"/>
      <c r="F99" s="4"/>
      <c r="G99" s="4"/>
    </row>
    <row r="100" spans="1:7" x14ac:dyDescent="0.2">
      <c r="A100" s="4"/>
      <c r="B100" s="4"/>
      <c r="C100" s="4"/>
      <c r="D100" s="4"/>
      <c r="E100" s="4"/>
      <c r="F100" s="4"/>
      <c r="G100" s="4"/>
    </row>
    <row r="101" spans="1:7" x14ac:dyDescent="0.2">
      <c r="A101" s="4"/>
      <c r="B101" s="4"/>
      <c r="C101" s="4"/>
      <c r="D101" s="4"/>
      <c r="E101" s="4"/>
      <c r="F101" s="4"/>
      <c r="G101" s="4"/>
    </row>
    <row r="102" spans="1:7" x14ac:dyDescent="0.2">
      <c r="A102" s="4"/>
      <c r="B102" s="4"/>
      <c r="C102" s="4"/>
      <c r="D102" s="4"/>
      <c r="E102" s="4"/>
      <c r="F102" s="4"/>
      <c r="G102" s="4"/>
    </row>
    <row r="103" spans="1:7" x14ac:dyDescent="0.2">
      <c r="A103" s="4"/>
      <c r="B103" s="4"/>
      <c r="C103" s="4"/>
      <c r="D103" s="4"/>
      <c r="E103" s="4"/>
      <c r="F103" s="4"/>
      <c r="G103" s="4"/>
    </row>
    <row r="104" spans="1:7" x14ac:dyDescent="0.2">
      <c r="A104" s="4"/>
      <c r="B104" s="4"/>
      <c r="C104" s="4"/>
      <c r="D104" s="4"/>
      <c r="E104" s="4"/>
      <c r="F104" s="4"/>
      <c r="G104" s="4"/>
    </row>
    <row r="105" spans="1:7" x14ac:dyDescent="0.2">
      <c r="A105" s="4"/>
      <c r="B105" s="4"/>
      <c r="C105" s="4"/>
      <c r="D105" s="4"/>
      <c r="E105" s="4"/>
      <c r="F105" s="4"/>
      <c r="G105" s="4"/>
    </row>
    <row r="106" spans="1:7" x14ac:dyDescent="0.2">
      <c r="A106" s="4"/>
      <c r="B106" s="4"/>
      <c r="C106" s="4"/>
      <c r="D106" s="4"/>
      <c r="E106" s="4"/>
      <c r="F106" s="4"/>
      <c r="G106" s="4"/>
    </row>
    <row r="107" spans="1:7" x14ac:dyDescent="0.2">
      <c r="A107" s="4"/>
      <c r="B107" s="4"/>
      <c r="C107" s="4"/>
      <c r="D107" s="4"/>
      <c r="E107" s="4"/>
      <c r="F107" s="4"/>
      <c r="G107" s="4"/>
    </row>
    <row r="108" spans="1:7" x14ac:dyDescent="0.2">
      <c r="A108" s="4"/>
      <c r="B108" s="4"/>
      <c r="C108" s="4"/>
      <c r="D108" s="4"/>
      <c r="E108" s="4"/>
      <c r="F108" s="4"/>
      <c r="G108" s="4"/>
    </row>
    <row r="109" spans="1:7" x14ac:dyDescent="0.2">
      <c r="A109" s="4"/>
      <c r="B109" s="4"/>
      <c r="C109" s="4"/>
      <c r="D109" s="4"/>
      <c r="E109" s="4"/>
      <c r="F109" s="4"/>
      <c r="G109" s="4"/>
    </row>
    <row r="110" spans="1:7" x14ac:dyDescent="0.2">
      <c r="A110" s="4"/>
      <c r="B110" s="4"/>
      <c r="C110" s="4"/>
      <c r="D110" s="4"/>
      <c r="E110" s="4"/>
      <c r="F110" s="4"/>
      <c r="G110" s="4"/>
    </row>
    <row r="111" spans="1:7" x14ac:dyDescent="0.2">
      <c r="A111" s="4"/>
      <c r="B111" s="4"/>
      <c r="C111" s="4"/>
      <c r="D111" s="4"/>
      <c r="E111" s="4"/>
      <c r="F111" s="4"/>
      <c r="G111" s="4"/>
    </row>
    <row r="112" spans="1:7" x14ac:dyDescent="0.2">
      <c r="A112" s="4"/>
      <c r="B112" s="4"/>
      <c r="C112" s="4"/>
      <c r="D112" s="4"/>
      <c r="E112" s="4"/>
      <c r="F112" s="4"/>
      <c r="G112" s="4"/>
    </row>
    <row r="113" spans="1:7" x14ac:dyDescent="0.2">
      <c r="A113" s="4"/>
      <c r="B113" s="4"/>
      <c r="C113" s="4"/>
      <c r="D113" s="4"/>
      <c r="E113" s="4"/>
      <c r="F113" s="4"/>
      <c r="G113" s="4"/>
    </row>
    <row r="114" spans="1:7" x14ac:dyDescent="0.2">
      <c r="A114" s="4"/>
      <c r="B114" s="4"/>
      <c r="C114" s="4"/>
      <c r="D114" s="4"/>
      <c r="E114" s="4"/>
      <c r="F114" s="4"/>
      <c r="G114" s="4"/>
    </row>
    <row r="115" spans="1:7" x14ac:dyDescent="0.2">
      <c r="A115" s="4"/>
      <c r="B115" s="4"/>
      <c r="C115" s="4"/>
      <c r="D115" s="4"/>
      <c r="E115" s="4"/>
      <c r="F115" s="4"/>
      <c r="G115" s="4"/>
    </row>
    <row r="116" spans="1:7" x14ac:dyDescent="0.2">
      <c r="A116" s="4"/>
      <c r="B116" s="4"/>
      <c r="C116" s="4"/>
      <c r="D116" s="4"/>
      <c r="E116" s="4"/>
      <c r="F116" s="4"/>
      <c r="G116" s="4"/>
    </row>
    <row r="117" spans="1:7" x14ac:dyDescent="0.2">
      <c r="A117" s="4"/>
      <c r="B117" s="4"/>
      <c r="C117" s="4"/>
      <c r="D117" s="4"/>
      <c r="E117" s="4"/>
      <c r="F117" s="4"/>
      <c r="G117" s="4"/>
    </row>
    <row r="118" spans="1:7" x14ac:dyDescent="0.2">
      <c r="A118" s="4"/>
      <c r="B118" s="4"/>
      <c r="C118" s="4"/>
      <c r="D118" s="4"/>
      <c r="E118" s="4"/>
      <c r="F118" s="4"/>
      <c r="G118" s="4"/>
    </row>
    <row r="119" spans="1:7" x14ac:dyDescent="0.2">
      <c r="A119" s="4"/>
      <c r="B119" s="4"/>
      <c r="C119" s="4"/>
      <c r="D119" s="4"/>
      <c r="E119" s="4"/>
      <c r="F119" s="4"/>
      <c r="G119" s="4"/>
    </row>
    <row r="120" spans="1:7" x14ac:dyDescent="0.2">
      <c r="A120" s="4"/>
      <c r="B120" s="4"/>
      <c r="C120" s="4"/>
      <c r="D120" s="4"/>
      <c r="E120" s="4"/>
      <c r="F120" s="4"/>
      <c r="G120" s="4"/>
    </row>
    <row r="121" spans="1:7" x14ac:dyDescent="0.2">
      <c r="A121" s="4"/>
      <c r="B121" s="4"/>
      <c r="C121" s="4"/>
      <c r="D121" s="4"/>
      <c r="E121" s="4"/>
      <c r="F121" s="4"/>
      <c r="G121" s="4"/>
    </row>
    <row r="122" spans="1:7" x14ac:dyDescent="0.2">
      <c r="A122" s="4"/>
      <c r="B122" s="4"/>
      <c r="C122" s="4"/>
      <c r="D122" s="4"/>
      <c r="E122" s="4"/>
      <c r="F122" s="4"/>
      <c r="G122" s="4"/>
    </row>
    <row r="123" spans="1:7" x14ac:dyDescent="0.2">
      <c r="A123" s="4"/>
      <c r="B123" s="4"/>
      <c r="C123" s="4"/>
      <c r="D123" s="4"/>
      <c r="E123" s="4"/>
      <c r="F123" s="4"/>
      <c r="G123" s="4"/>
    </row>
    <row r="124" spans="1:7" x14ac:dyDescent="0.2">
      <c r="A124" s="4"/>
      <c r="B124" s="4"/>
      <c r="C124" s="4"/>
      <c r="D124" s="4"/>
      <c r="E124" s="4"/>
      <c r="F124" s="4"/>
      <c r="G124" s="4"/>
    </row>
    <row r="125" spans="1:7" x14ac:dyDescent="0.2">
      <c r="A125" s="4"/>
      <c r="B125" s="4"/>
      <c r="C125" s="4"/>
      <c r="D125" s="4"/>
      <c r="E125" s="4"/>
      <c r="F125" s="4"/>
      <c r="G125" s="4"/>
    </row>
    <row r="126" spans="1:7" x14ac:dyDescent="0.2">
      <c r="A126" s="4"/>
      <c r="B126" s="4"/>
      <c r="C126" s="4"/>
      <c r="D126" s="4"/>
      <c r="E126" s="4"/>
      <c r="F126" s="4"/>
      <c r="G126" s="4"/>
    </row>
    <row r="127" spans="1:7" x14ac:dyDescent="0.2">
      <c r="A127" s="4"/>
      <c r="B127" s="4"/>
      <c r="C127" s="4"/>
      <c r="D127" s="4"/>
      <c r="E127" s="4"/>
      <c r="F127" s="4"/>
      <c r="G127" s="4"/>
    </row>
    <row r="128" spans="1:7" x14ac:dyDescent="0.2">
      <c r="A128" s="4"/>
      <c r="B128" s="4"/>
      <c r="C128" s="4"/>
      <c r="D128" s="4"/>
      <c r="E128" s="4"/>
      <c r="F128" s="4"/>
      <c r="G128" s="4"/>
    </row>
    <row r="129" spans="1:7" x14ac:dyDescent="0.2">
      <c r="A129" s="4"/>
      <c r="B129" s="4"/>
      <c r="C129" s="4"/>
      <c r="D129" s="4"/>
      <c r="E129" s="4"/>
      <c r="F129" s="4"/>
      <c r="G129" s="4"/>
    </row>
    <row r="130" spans="1:7" x14ac:dyDescent="0.2">
      <c r="A130" s="4"/>
      <c r="B130" s="4"/>
      <c r="C130" s="4"/>
      <c r="D130" s="4"/>
      <c r="E130" s="4"/>
      <c r="F130" s="4"/>
      <c r="G130" s="4"/>
    </row>
    <row r="131" spans="1:7" x14ac:dyDescent="0.2">
      <c r="A131" s="4"/>
      <c r="B131" s="4"/>
      <c r="C131" s="4"/>
      <c r="D131" s="4"/>
      <c r="E131" s="4"/>
      <c r="F131" s="4"/>
      <c r="G131" s="4"/>
    </row>
    <row r="132" spans="1:7" x14ac:dyDescent="0.2">
      <c r="A132" s="4"/>
      <c r="B132" s="4"/>
      <c r="C132" s="4"/>
      <c r="D132" s="4"/>
      <c r="E132" s="4"/>
      <c r="F132" s="4"/>
      <c r="G132" s="4"/>
    </row>
    <row r="133" spans="1:7" x14ac:dyDescent="0.2">
      <c r="A133" s="4"/>
      <c r="B133" s="4"/>
      <c r="C133" s="4"/>
      <c r="D133" s="4"/>
      <c r="E133" s="4"/>
      <c r="F133" s="4"/>
      <c r="G133" s="4"/>
    </row>
    <row r="134" spans="1:7" x14ac:dyDescent="0.2">
      <c r="A134" s="4"/>
      <c r="B134" s="4"/>
      <c r="C134" s="4"/>
      <c r="D134" s="4"/>
      <c r="E134" s="4"/>
      <c r="F134" s="4"/>
      <c r="G134" s="4"/>
    </row>
    <row r="135" spans="1:7" x14ac:dyDescent="0.2">
      <c r="A135" s="4"/>
      <c r="B135" s="4"/>
      <c r="C135" s="4"/>
      <c r="D135" s="4"/>
      <c r="E135" s="4"/>
      <c r="F135" s="4"/>
      <c r="G135" s="4"/>
    </row>
    <row r="136" spans="1:7" x14ac:dyDescent="0.2">
      <c r="A136" s="4"/>
      <c r="B136" s="4"/>
      <c r="C136" s="4"/>
      <c r="D136" s="4"/>
      <c r="E136" s="4"/>
      <c r="F136" s="4"/>
      <c r="G136" s="4"/>
    </row>
    <row r="137" spans="1:7" x14ac:dyDescent="0.2">
      <c r="A137" s="4"/>
      <c r="B137" s="4"/>
      <c r="C137" s="4"/>
      <c r="D137" s="4"/>
      <c r="E137" s="4"/>
      <c r="F137" s="4"/>
      <c r="G137" s="4"/>
    </row>
    <row r="138" spans="1:7" x14ac:dyDescent="0.2">
      <c r="A138" s="4"/>
      <c r="B138" s="4"/>
      <c r="C138" s="4"/>
      <c r="D138" s="4"/>
      <c r="E138" s="4"/>
      <c r="F138" s="4"/>
      <c r="G138" s="4"/>
    </row>
    <row r="139" spans="1:7" x14ac:dyDescent="0.2">
      <c r="A139" s="4"/>
      <c r="B139" s="4"/>
      <c r="C139" s="4"/>
      <c r="D139" s="4"/>
      <c r="E139" s="4"/>
      <c r="F139" s="4"/>
      <c r="G139" s="4"/>
    </row>
    <row r="140" spans="1:7" x14ac:dyDescent="0.2">
      <c r="A140" s="4"/>
      <c r="B140" s="4"/>
      <c r="C140" s="4"/>
      <c r="D140" s="4"/>
      <c r="E140" s="4"/>
      <c r="F140" s="4"/>
      <c r="G140" s="4"/>
    </row>
    <row r="141" spans="1:7" x14ac:dyDescent="0.2">
      <c r="A141" s="4"/>
      <c r="B141" s="4"/>
      <c r="C141" s="4"/>
      <c r="D141" s="4"/>
      <c r="E141" s="4"/>
      <c r="F141" s="4"/>
      <c r="G141" s="4"/>
    </row>
    <row r="142" spans="1:7" x14ac:dyDescent="0.2">
      <c r="A142" s="4"/>
      <c r="B142" s="4"/>
      <c r="C142" s="4"/>
      <c r="D142" s="4"/>
      <c r="E142" s="4"/>
      <c r="F142" s="4"/>
      <c r="G142" s="4"/>
    </row>
    <row r="143" spans="1:7" x14ac:dyDescent="0.2">
      <c r="A143" s="4"/>
      <c r="B143" s="4"/>
      <c r="C143" s="4"/>
      <c r="D143" s="4"/>
      <c r="E143" s="4"/>
      <c r="F143" s="4"/>
      <c r="G143" s="4"/>
    </row>
    <row r="144" spans="1:7" x14ac:dyDescent="0.2">
      <c r="A144" s="4"/>
      <c r="B144" s="4"/>
      <c r="C144" s="4"/>
      <c r="D144" s="4"/>
      <c r="E144" s="4"/>
      <c r="F144" s="4"/>
      <c r="G144" s="4"/>
    </row>
    <row r="145" spans="1:7" x14ac:dyDescent="0.2">
      <c r="A145" s="4"/>
      <c r="B145" s="4"/>
      <c r="C145" s="4"/>
      <c r="D145" s="4"/>
      <c r="E145" s="4"/>
      <c r="F145" s="4"/>
      <c r="G145" s="4"/>
    </row>
    <row r="146" spans="1:7" x14ac:dyDescent="0.2">
      <c r="A146" s="4"/>
      <c r="B146" s="4"/>
      <c r="C146" s="4"/>
      <c r="D146" s="4"/>
      <c r="E146" s="4"/>
      <c r="F146" s="4"/>
      <c r="G146" s="4"/>
    </row>
    <row r="147" spans="1:7" x14ac:dyDescent="0.2">
      <c r="A147" s="4"/>
      <c r="B147" s="4"/>
      <c r="C147" s="4"/>
      <c r="D147" s="4"/>
      <c r="E147" s="4"/>
      <c r="F147" s="4"/>
      <c r="G147" s="4"/>
    </row>
    <row r="148" spans="1:7" x14ac:dyDescent="0.2">
      <c r="A148" s="4"/>
      <c r="B148" s="4"/>
      <c r="C148" s="4"/>
      <c r="D148" s="4"/>
      <c r="E148" s="4"/>
      <c r="F148" s="4"/>
      <c r="G148" s="4"/>
    </row>
    <row r="149" spans="1:7" x14ac:dyDescent="0.2">
      <c r="A149" s="4"/>
      <c r="B149" s="4"/>
      <c r="C149" s="4"/>
      <c r="D149" s="4"/>
      <c r="E149" s="4"/>
      <c r="F149" s="4"/>
      <c r="G149" s="4"/>
    </row>
    <row r="1048574" spans="1:1" x14ac:dyDescent="0.2">
      <c r="A1048574" s="101">
        <f>1+1</f>
        <v>2</v>
      </c>
    </row>
    <row r="1048576" spans="1:1" x14ac:dyDescent="0.2">
      <c r="A1048576" s="101">
        <f>1+1</f>
        <v>2</v>
      </c>
    </row>
  </sheetData>
  <sheetProtection password="9BA5" sheet="1" objects="1" scenarios="1" autoFilter="0"/>
  <mergeCells count="5">
    <mergeCell ref="B8:G9"/>
    <mergeCell ref="A1:B1"/>
    <mergeCell ref="A2:B2"/>
    <mergeCell ref="A3:B3"/>
    <mergeCell ref="A4:B4"/>
  </mergeCells>
  <pageMargins left="0.511811024" right="0.511811024" top="0.78740157499999996" bottom="0.78740157499999996" header="0.31496062000000002" footer="0.31496062000000002"/>
  <pageSetup paperSize="9" scale="74" orientation="portrait" horizontalDpi="4294967295" verticalDpi="4294967295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L1048574"/>
  <sheetViews>
    <sheetView workbookViewId="0">
      <selection activeCell="A15" sqref="A15:H43"/>
    </sheetView>
  </sheetViews>
  <sheetFormatPr defaultRowHeight="12.75" x14ac:dyDescent="0.2"/>
  <cols>
    <col min="1" max="1" width="60.7109375" style="2" bestFit="1" customWidth="1"/>
    <col min="2" max="2" width="17.28515625" style="2" customWidth="1"/>
    <col min="3" max="3" width="16.85546875" style="2" customWidth="1"/>
    <col min="4" max="4" width="17.5703125" style="2" bestFit="1" customWidth="1"/>
    <col min="5" max="5" width="18.5703125" style="2" bestFit="1" customWidth="1"/>
    <col min="6" max="6" width="16.28515625" style="2" bestFit="1" customWidth="1"/>
    <col min="7" max="7" width="5.140625" style="2" bestFit="1" customWidth="1"/>
    <col min="8" max="8" width="11.42578125" style="2" bestFit="1" customWidth="1"/>
    <col min="9" max="9" width="19.28515625" style="2" customWidth="1"/>
    <col min="10" max="10" width="9.42578125" style="2" customWidth="1"/>
    <col min="11" max="11" width="15.7109375" style="2" customWidth="1"/>
    <col min="12" max="16384" width="9.140625" style="2"/>
  </cols>
  <sheetData>
    <row r="1" spans="1:11" ht="15.75" customHeight="1" x14ac:dyDescent="0.2">
      <c r="A1" s="123" t="str">
        <f>'Nome do Projeto'!A1</f>
        <v>UNIVERSIDADE DO ESTADO DO RIO DE JANEIRO</v>
      </c>
      <c r="B1" s="53"/>
      <c r="C1" s="11"/>
      <c r="D1" s="11"/>
      <c r="E1" s="11"/>
      <c r="F1" s="11"/>
      <c r="G1" s="11"/>
      <c r="H1" s="12"/>
    </row>
    <row r="2" spans="1:11" ht="15.75" customHeight="1" x14ac:dyDescent="0.2">
      <c r="A2" s="123" t="str">
        <f>'Nome do Projeto'!A2</f>
        <v>SUB-REITORIA DE PÓS-GRADUAÇÃO E PESQUISA</v>
      </c>
      <c r="B2" s="54"/>
      <c r="C2" s="13"/>
      <c r="D2" s="13"/>
      <c r="E2" s="13"/>
      <c r="F2" s="13"/>
      <c r="G2" s="13"/>
      <c r="H2" s="14"/>
    </row>
    <row r="3" spans="1:11" ht="25.5" customHeight="1" x14ac:dyDescent="0.2">
      <c r="A3" s="219" t="str">
        <f>'Nome do Projeto'!B1</f>
        <v>PLANILHA PARA ESTIMAR READEQUAÇÃO ORÇAMENTÁRIA  - PrInt UERJ - 2020</v>
      </c>
      <c r="B3" s="219"/>
      <c r="C3" s="15"/>
      <c r="D3" s="15"/>
      <c r="E3" s="15"/>
      <c r="F3" s="15"/>
      <c r="G3" s="15"/>
      <c r="H3" s="16"/>
      <c r="K3" s="39"/>
    </row>
    <row r="4" spans="1:11" ht="15.75" customHeight="1" x14ac:dyDescent="0.25">
      <c r="A4" s="121" t="str">
        <f>'Nome do Projeto'!A10</f>
        <v>PROGRAMA – NOME:</v>
      </c>
      <c r="B4" s="101">
        <f>'Nome do Projeto'!B10</f>
        <v>0</v>
      </c>
      <c r="C4" s="22"/>
      <c r="D4" s="22"/>
      <c r="E4" s="22"/>
      <c r="F4" s="22"/>
      <c r="G4" s="22"/>
      <c r="H4" s="23"/>
      <c r="K4" s="45"/>
    </row>
    <row r="5" spans="1:11" ht="15.75" customHeight="1" x14ac:dyDescent="0.25">
      <c r="A5" s="121" t="str">
        <f>'Nome do Projeto'!A11</f>
        <v>TEMA:</v>
      </c>
      <c r="B5" s="101">
        <f>'Nome do Projeto'!B11</f>
        <v>0</v>
      </c>
      <c r="C5" s="27"/>
      <c r="D5" s="27"/>
      <c r="E5" s="27"/>
      <c r="F5" s="27"/>
      <c r="G5" s="27"/>
      <c r="H5" s="28"/>
      <c r="K5" s="45"/>
    </row>
    <row r="6" spans="1:11" ht="29.25" customHeight="1" thickBot="1" x14ac:dyDescent="0.3">
      <c r="A6" s="121" t="str">
        <f>'Nome do Projeto'!A12</f>
        <v>TÍTULO DO PROJETO:</v>
      </c>
      <c r="B6" s="238">
        <f>'Nome do Projeto'!B12</f>
        <v>0</v>
      </c>
      <c r="C6" s="238"/>
      <c r="D6" s="238"/>
      <c r="E6" s="238"/>
      <c r="F6" s="238"/>
      <c r="G6" s="238"/>
      <c r="H6" s="239"/>
      <c r="K6" s="45"/>
    </row>
    <row r="7" spans="1:11" ht="15" x14ac:dyDescent="0.25">
      <c r="A7" s="232" t="s">
        <v>247</v>
      </c>
      <c r="B7" s="233"/>
      <c r="C7" s="233"/>
      <c r="D7" s="233"/>
      <c r="E7" s="233"/>
      <c r="F7" s="233"/>
      <c r="G7" s="233"/>
      <c r="H7" s="234"/>
      <c r="K7" s="45"/>
    </row>
    <row r="8" spans="1:11" ht="15.75" thickBot="1" x14ac:dyDescent="0.3">
      <c r="A8" s="235"/>
      <c r="B8" s="236"/>
      <c r="C8" s="236"/>
      <c r="D8" s="236"/>
      <c r="E8" s="236"/>
      <c r="F8" s="236"/>
      <c r="G8" s="236"/>
      <c r="H8" s="237"/>
      <c r="K8" s="45"/>
    </row>
    <row r="9" spans="1:11" ht="15.75" thickBot="1" x14ac:dyDescent="0.3">
      <c r="A9" s="240" t="s">
        <v>244</v>
      </c>
      <c r="B9" s="241"/>
      <c r="C9" s="241"/>
      <c r="D9" s="241"/>
      <c r="E9" s="241"/>
      <c r="F9" s="241"/>
      <c r="G9" s="241"/>
      <c r="H9" s="242"/>
      <c r="K9" s="45"/>
    </row>
    <row r="10" spans="1:11" ht="31.5" customHeight="1" thickBot="1" x14ac:dyDescent="0.3">
      <c r="A10" s="32"/>
      <c r="B10" s="43" t="s">
        <v>259</v>
      </c>
      <c r="C10" s="43" t="s">
        <v>260</v>
      </c>
      <c r="D10" s="44" t="s">
        <v>258</v>
      </c>
      <c r="E10" s="32"/>
      <c r="F10" s="32"/>
      <c r="G10" s="32"/>
      <c r="H10" s="33"/>
      <c r="K10" s="45"/>
    </row>
    <row r="11" spans="1:11" ht="15" customHeight="1" x14ac:dyDescent="0.25">
      <c r="A11" s="30" t="s">
        <v>21</v>
      </c>
      <c r="B11" s="124">
        <f>SUMIFS(Bolsas!$R$15:$R$50,Bolsas!$J$15:$J$50,"S")</f>
        <v>0</v>
      </c>
      <c r="C11" s="125">
        <f>D11-B11</f>
        <v>0</v>
      </c>
      <c r="D11" s="125">
        <f>Bolsas!BG14</f>
        <v>0</v>
      </c>
      <c r="E11" s="243" t="s">
        <v>261</v>
      </c>
      <c r="F11" s="245" t="str">
        <f>IF(D13-D12=0,"",B13/(D13-D12))</f>
        <v/>
      </c>
      <c r="G11" s="32"/>
      <c r="H11" s="33"/>
      <c r="K11" s="45"/>
    </row>
    <row r="12" spans="1:11" ht="12.75" customHeight="1" thickBot="1" x14ac:dyDescent="0.3">
      <c r="A12" s="34" t="s">
        <v>25</v>
      </c>
      <c r="B12" s="42"/>
      <c r="C12" s="42"/>
      <c r="D12" s="125">
        <f>Manutenção!C18</f>
        <v>0</v>
      </c>
      <c r="E12" s="244"/>
      <c r="F12" s="246"/>
      <c r="G12" s="31"/>
      <c r="H12" s="33"/>
      <c r="K12" s="45"/>
    </row>
    <row r="13" spans="1:11" ht="18" customHeight="1" thickBot="1" x14ac:dyDescent="0.3">
      <c r="A13" s="35" t="s">
        <v>26</v>
      </c>
      <c r="B13" s="126">
        <f>SUM(B11:B12)</f>
        <v>0</v>
      </c>
      <c r="C13" s="126">
        <f>SUM(C11:C12)</f>
        <v>0</v>
      </c>
      <c r="D13" s="127">
        <f>SUM(D11:D12)</f>
        <v>0</v>
      </c>
      <c r="E13" s="31"/>
      <c r="F13" s="31"/>
      <c r="G13" s="31"/>
      <c r="H13" s="33"/>
      <c r="K13" s="45"/>
    </row>
    <row r="14" spans="1:11" ht="12.75" customHeight="1" thickBot="1" x14ac:dyDescent="0.3">
      <c r="A14" s="229" t="s">
        <v>290</v>
      </c>
      <c r="B14" s="230"/>
      <c r="C14" s="230"/>
      <c r="D14" s="230"/>
      <c r="E14" s="230"/>
      <c r="F14" s="230"/>
      <c r="G14" s="230"/>
      <c r="H14" s="231"/>
      <c r="K14" s="45"/>
    </row>
    <row r="15" spans="1:11" ht="15" x14ac:dyDescent="0.25">
      <c r="A15" s="220"/>
      <c r="B15" s="221"/>
      <c r="C15" s="221"/>
      <c r="D15" s="221"/>
      <c r="E15" s="221"/>
      <c r="F15" s="221"/>
      <c r="G15" s="221"/>
      <c r="H15" s="222"/>
      <c r="K15" s="45"/>
    </row>
    <row r="16" spans="1:11" ht="15" x14ac:dyDescent="0.25">
      <c r="A16" s="223"/>
      <c r="B16" s="224"/>
      <c r="C16" s="224"/>
      <c r="D16" s="224"/>
      <c r="E16" s="224"/>
      <c r="F16" s="224"/>
      <c r="G16" s="224"/>
      <c r="H16" s="225"/>
      <c r="K16" s="45"/>
    </row>
    <row r="17" spans="1:12" ht="15" x14ac:dyDescent="0.25">
      <c r="A17" s="223"/>
      <c r="B17" s="224"/>
      <c r="C17" s="224"/>
      <c r="D17" s="224"/>
      <c r="E17" s="224"/>
      <c r="F17" s="224"/>
      <c r="G17" s="224"/>
      <c r="H17" s="225"/>
      <c r="K17" s="45"/>
    </row>
    <row r="18" spans="1:12" s="56" customFormat="1" ht="15" x14ac:dyDescent="0.25">
      <c r="A18" s="223"/>
      <c r="B18" s="224"/>
      <c r="C18" s="224"/>
      <c r="D18" s="224"/>
      <c r="E18" s="224"/>
      <c r="F18" s="224"/>
      <c r="G18" s="224"/>
      <c r="H18" s="225"/>
      <c r="I18" s="37"/>
      <c r="K18" s="45"/>
      <c r="L18" s="2"/>
    </row>
    <row r="19" spans="1:12" ht="15" x14ac:dyDescent="0.25">
      <c r="A19" s="223"/>
      <c r="B19" s="224"/>
      <c r="C19" s="224"/>
      <c r="D19" s="224"/>
      <c r="E19" s="224"/>
      <c r="F19" s="224"/>
      <c r="G19" s="224"/>
      <c r="H19" s="225"/>
      <c r="K19" s="45"/>
    </row>
    <row r="20" spans="1:12" ht="15" x14ac:dyDescent="0.25">
      <c r="A20" s="223"/>
      <c r="B20" s="224"/>
      <c r="C20" s="224"/>
      <c r="D20" s="224"/>
      <c r="E20" s="224"/>
      <c r="F20" s="224"/>
      <c r="G20" s="224"/>
      <c r="H20" s="225"/>
      <c r="K20" s="45"/>
    </row>
    <row r="21" spans="1:12" ht="15" x14ac:dyDescent="0.25">
      <c r="A21" s="223"/>
      <c r="B21" s="224"/>
      <c r="C21" s="224"/>
      <c r="D21" s="224"/>
      <c r="E21" s="224"/>
      <c r="F21" s="224"/>
      <c r="G21" s="224"/>
      <c r="H21" s="225"/>
      <c r="K21" s="45"/>
    </row>
    <row r="22" spans="1:12" ht="15" x14ac:dyDescent="0.25">
      <c r="A22" s="223"/>
      <c r="B22" s="224"/>
      <c r="C22" s="224"/>
      <c r="D22" s="224"/>
      <c r="E22" s="224"/>
      <c r="F22" s="224"/>
      <c r="G22" s="224"/>
      <c r="H22" s="225"/>
      <c r="K22" s="45"/>
    </row>
    <row r="23" spans="1:12" ht="15" x14ac:dyDescent="0.25">
      <c r="A23" s="223"/>
      <c r="B23" s="224"/>
      <c r="C23" s="224"/>
      <c r="D23" s="224"/>
      <c r="E23" s="224"/>
      <c r="F23" s="224"/>
      <c r="G23" s="224"/>
      <c r="H23" s="225"/>
      <c r="K23" s="45"/>
    </row>
    <row r="24" spans="1:12" ht="15" x14ac:dyDescent="0.25">
      <c r="A24" s="223"/>
      <c r="B24" s="224"/>
      <c r="C24" s="224"/>
      <c r="D24" s="224"/>
      <c r="E24" s="224"/>
      <c r="F24" s="224"/>
      <c r="G24" s="224"/>
      <c r="H24" s="225"/>
      <c r="K24" s="45"/>
    </row>
    <row r="25" spans="1:12" ht="15" x14ac:dyDescent="0.25">
      <c r="A25" s="223"/>
      <c r="B25" s="224"/>
      <c r="C25" s="224"/>
      <c r="D25" s="224"/>
      <c r="E25" s="224"/>
      <c r="F25" s="224"/>
      <c r="G25" s="224"/>
      <c r="H25" s="225"/>
      <c r="K25" s="45"/>
    </row>
    <row r="26" spans="1:12" ht="15" x14ac:dyDescent="0.25">
      <c r="A26" s="223"/>
      <c r="B26" s="224"/>
      <c r="C26" s="224"/>
      <c r="D26" s="224"/>
      <c r="E26" s="224"/>
      <c r="F26" s="224"/>
      <c r="G26" s="224"/>
      <c r="H26" s="225"/>
      <c r="K26" s="45"/>
    </row>
    <row r="27" spans="1:12" ht="15" x14ac:dyDescent="0.25">
      <c r="A27" s="223"/>
      <c r="B27" s="224"/>
      <c r="C27" s="224"/>
      <c r="D27" s="224"/>
      <c r="E27" s="224"/>
      <c r="F27" s="224"/>
      <c r="G27" s="224"/>
      <c r="H27" s="225"/>
      <c r="K27" s="45"/>
    </row>
    <row r="28" spans="1:12" ht="15" x14ac:dyDescent="0.25">
      <c r="A28" s="223"/>
      <c r="B28" s="224"/>
      <c r="C28" s="224"/>
      <c r="D28" s="224"/>
      <c r="E28" s="224"/>
      <c r="F28" s="224"/>
      <c r="G28" s="224"/>
      <c r="H28" s="225"/>
      <c r="K28" s="45"/>
    </row>
    <row r="29" spans="1:12" ht="15" x14ac:dyDescent="0.25">
      <c r="A29" s="223"/>
      <c r="B29" s="224"/>
      <c r="C29" s="224"/>
      <c r="D29" s="224"/>
      <c r="E29" s="224"/>
      <c r="F29" s="224"/>
      <c r="G29" s="224"/>
      <c r="H29" s="225"/>
      <c r="K29" s="45"/>
    </row>
    <row r="30" spans="1:12" ht="25.5" customHeight="1" x14ac:dyDescent="0.25">
      <c r="A30" s="223"/>
      <c r="B30" s="224"/>
      <c r="C30" s="224"/>
      <c r="D30" s="224"/>
      <c r="E30" s="224"/>
      <c r="F30" s="224"/>
      <c r="G30" s="224"/>
      <c r="H30" s="225"/>
      <c r="K30" s="45"/>
    </row>
    <row r="31" spans="1:12" ht="25.5" customHeight="1" x14ac:dyDescent="0.25">
      <c r="A31" s="223"/>
      <c r="B31" s="224"/>
      <c r="C31" s="224"/>
      <c r="D31" s="224"/>
      <c r="E31" s="224"/>
      <c r="F31" s="224"/>
      <c r="G31" s="224"/>
      <c r="H31" s="225"/>
      <c r="K31" s="45"/>
    </row>
    <row r="32" spans="1:12" ht="25.5" customHeight="1" x14ac:dyDescent="0.25">
      <c r="A32" s="223"/>
      <c r="B32" s="224"/>
      <c r="C32" s="224"/>
      <c r="D32" s="224"/>
      <c r="E32" s="224"/>
      <c r="F32" s="224"/>
      <c r="G32" s="224"/>
      <c r="H32" s="225"/>
      <c r="K32" s="45"/>
    </row>
    <row r="33" spans="1:11" ht="25.5" customHeight="1" x14ac:dyDescent="0.25">
      <c r="A33" s="223"/>
      <c r="B33" s="224"/>
      <c r="C33" s="224"/>
      <c r="D33" s="224"/>
      <c r="E33" s="224"/>
      <c r="F33" s="224"/>
      <c r="G33" s="224"/>
      <c r="H33" s="225"/>
      <c r="K33" s="45"/>
    </row>
    <row r="34" spans="1:11" ht="25.5" customHeight="1" x14ac:dyDescent="0.25">
      <c r="A34" s="223"/>
      <c r="B34" s="224"/>
      <c r="C34" s="224"/>
      <c r="D34" s="224"/>
      <c r="E34" s="224"/>
      <c r="F34" s="224"/>
      <c r="G34" s="224"/>
      <c r="H34" s="225"/>
      <c r="K34" s="45"/>
    </row>
    <row r="35" spans="1:11" ht="25.5" customHeight="1" x14ac:dyDescent="0.25">
      <c r="A35" s="223"/>
      <c r="B35" s="224"/>
      <c r="C35" s="224"/>
      <c r="D35" s="224"/>
      <c r="E35" s="224"/>
      <c r="F35" s="224"/>
      <c r="G35" s="224"/>
      <c r="H35" s="225"/>
      <c r="K35" s="45"/>
    </row>
    <row r="36" spans="1:11" ht="25.5" customHeight="1" x14ac:dyDescent="0.25">
      <c r="A36" s="223"/>
      <c r="B36" s="224"/>
      <c r="C36" s="224"/>
      <c r="D36" s="224"/>
      <c r="E36" s="224"/>
      <c r="F36" s="224"/>
      <c r="G36" s="224"/>
      <c r="H36" s="225"/>
      <c r="K36" s="45"/>
    </row>
    <row r="37" spans="1:11" ht="25.5" customHeight="1" x14ac:dyDescent="0.25">
      <c r="A37" s="223"/>
      <c r="B37" s="224"/>
      <c r="C37" s="224"/>
      <c r="D37" s="224"/>
      <c r="E37" s="224"/>
      <c r="F37" s="224"/>
      <c r="G37" s="224"/>
      <c r="H37" s="225"/>
      <c r="K37" s="45"/>
    </row>
    <row r="38" spans="1:11" ht="25.5" customHeight="1" x14ac:dyDescent="0.25">
      <c r="A38" s="223"/>
      <c r="B38" s="224"/>
      <c r="C38" s="224"/>
      <c r="D38" s="224"/>
      <c r="E38" s="224"/>
      <c r="F38" s="224"/>
      <c r="G38" s="224"/>
      <c r="H38" s="225"/>
      <c r="K38" s="45"/>
    </row>
    <row r="39" spans="1:11" ht="15" x14ac:dyDescent="0.25">
      <c r="A39" s="223"/>
      <c r="B39" s="224"/>
      <c r="C39" s="224"/>
      <c r="D39" s="224"/>
      <c r="E39" s="224"/>
      <c r="F39" s="224"/>
      <c r="G39" s="224"/>
      <c r="H39" s="225"/>
      <c r="K39" s="45"/>
    </row>
    <row r="40" spans="1:11" ht="15" x14ac:dyDescent="0.25">
      <c r="A40" s="223"/>
      <c r="B40" s="224"/>
      <c r="C40" s="224"/>
      <c r="D40" s="224"/>
      <c r="E40" s="224"/>
      <c r="F40" s="224"/>
      <c r="G40" s="224"/>
      <c r="H40" s="225"/>
      <c r="K40" s="45"/>
    </row>
    <row r="41" spans="1:11" ht="15" x14ac:dyDescent="0.25">
      <c r="A41" s="223"/>
      <c r="B41" s="224"/>
      <c r="C41" s="224"/>
      <c r="D41" s="224"/>
      <c r="E41" s="224"/>
      <c r="F41" s="224"/>
      <c r="G41" s="224"/>
      <c r="H41" s="225"/>
      <c r="K41" s="45"/>
    </row>
    <row r="42" spans="1:11" ht="15" x14ac:dyDescent="0.25">
      <c r="A42" s="223"/>
      <c r="B42" s="224"/>
      <c r="C42" s="224"/>
      <c r="D42" s="224"/>
      <c r="E42" s="224"/>
      <c r="F42" s="224"/>
      <c r="G42" s="224"/>
      <c r="H42" s="225"/>
      <c r="K42" s="45"/>
    </row>
    <row r="43" spans="1:11" ht="15.75" thickBot="1" x14ac:dyDescent="0.3">
      <c r="A43" s="226"/>
      <c r="B43" s="227"/>
      <c r="C43" s="227"/>
      <c r="D43" s="227"/>
      <c r="E43" s="227"/>
      <c r="F43" s="227"/>
      <c r="G43" s="227"/>
      <c r="H43" s="228"/>
      <c r="K43" s="45"/>
    </row>
    <row r="44" spans="1:11" ht="15" x14ac:dyDescent="0.25">
      <c r="K44" s="45"/>
    </row>
    <row r="45" spans="1:11" ht="15" x14ac:dyDescent="0.25">
      <c r="K45" s="45"/>
    </row>
    <row r="46" spans="1:11" ht="15" x14ac:dyDescent="0.25">
      <c r="K46" s="45"/>
    </row>
    <row r="47" spans="1:11" ht="15" x14ac:dyDescent="0.25">
      <c r="K47" s="45"/>
    </row>
    <row r="48" spans="1:11" ht="15" x14ac:dyDescent="0.25">
      <c r="K48" s="45"/>
    </row>
    <row r="49" spans="11:11" ht="15" x14ac:dyDescent="0.25">
      <c r="K49" s="45"/>
    </row>
    <row r="50" spans="11:11" ht="15" x14ac:dyDescent="0.25">
      <c r="K50" s="45"/>
    </row>
    <row r="51" spans="11:11" ht="15" x14ac:dyDescent="0.25">
      <c r="K51" s="45"/>
    </row>
    <row r="52" spans="11:11" ht="15" x14ac:dyDescent="0.25">
      <c r="K52" s="45"/>
    </row>
    <row r="53" spans="11:11" ht="15" x14ac:dyDescent="0.25">
      <c r="K53" s="45"/>
    </row>
    <row r="54" spans="11:11" ht="15" x14ac:dyDescent="0.25">
      <c r="K54" s="45"/>
    </row>
    <row r="55" spans="11:11" ht="15" x14ac:dyDescent="0.25">
      <c r="K55" s="45"/>
    </row>
    <row r="56" spans="11:11" ht="15" x14ac:dyDescent="0.25">
      <c r="K56" s="45"/>
    </row>
    <row r="57" spans="11:11" ht="15" x14ac:dyDescent="0.25">
      <c r="K57" s="45"/>
    </row>
    <row r="58" spans="11:11" ht="15" x14ac:dyDescent="0.25">
      <c r="K58" s="45"/>
    </row>
    <row r="59" spans="11:11" ht="15" x14ac:dyDescent="0.25">
      <c r="K59" s="45"/>
    </row>
    <row r="60" spans="11:11" ht="15" x14ac:dyDescent="0.25">
      <c r="K60" s="45"/>
    </row>
    <row r="61" spans="11:11" ht="15" x14ac:dyDescent="0.25">
      <c r="K61" s="45"/>
    </row>
    <row r="62" spans="11:11" ht="15" x14ac:dyDescent="0.25">
      <c r="K62" s="45"/>
    </row>
    <row r="63" spans="11:11" ht="15" x14ac:dyDescent="0.25">
      <c r="K63" s="45"/>
    </row>
    <row r="64" spans="11:11" ht="15" x14ac:dyDescent="0.25">
      <c r="K64" s="45"/>
    </row>
    <row r="65" spans="11:11" ht="15" x14ac:dyDescent="0.25">
      <c r="K65" s="45"/>
    </row>
    <row r="66" spans="11:11" ht="15" x14ac:dyDescent="0.25">
      <c r="K66" s="45"/>
    </row>
    <row r="67" spans="11:11" ht="15" x14ac:dyDescent="0.25">
      <c r="K67" s="45"/>
    </row>
    <row r="68" spans="11:11" ht="15" x14ac:dyDescent="0.25">
      <c r="K68" s="45"/>
    </row>
    <row r="69" spans="11:11" ht="15" x14ac:dyDescent="0.25">
      <c r="K69" s="45"/>
    </row>
    <row r="70" spans="11:11" ht="15" x14ac:dyDescent="0.25">
      <c r="K70" s="45"/>
    </row>
    <row r="71" spans="11:11" ht="15" x14ac:dyDescent="0.25">
      <c r="K71" s="45"/>
    </row>
    <row r="72" spans="11:11" ht="15" x14ac:dyDescent="0.25">
      <c r="K72" s="45"/>
    </row>
    <row r="73" spans="11:11" ht="15" x14ac:dyDescent="0.25">
      <c r="K73" s="45"/>
    </row>
    <row r="74" spans="11:11" ht="15" x14ac:dyDescent="0.25">
      <c r="K74" s="45"/>
    </row>
    <row r="75" spans="11:11" ht="15" x14ac:dyDescent="0.25">
      <c r="K75" s="45"/>
    </row>
    <row r="76" spans="11:11" ht="15" x14ac:dyDescent="0.25">
      <c r="K76" s="45"/>
    </row>
    <row r="77" spans="11:11" ht="15" x14ac:dyDescent="0.25">
      <c r="K77" s="45"/>
    </row>
    <row r="78" spans="11:11" ht="15" x14ac:dyDescent="0.25">
      <c r="K78" s="45"/>
    </row>
    <row r="79" spans="11:11" ht="15" x14ac:dyDescent="0.25">
      <c r="K79" s="45"/>
    </row>
    <row r="80" spans="11:11" ht="15" x14ac:dyDescent="0.25">
      <c r="K80" s="45"/>
    </row>
    <row r="81" spans="11:11" ht="15" x14ac:dyDescent="0.25">
      <c r="K81" s="45"/>
    </row>
    <row r="82" spans="11:11" ht="15" x14ac:dyDescent="0.25">
      <c r="K82" s="45"/>
    </row>
    <row r="83" spans="11:11" ht="15" x14ac:dyDescent="0.25">
      <c r="K83" s="45"/>
    </row>
    <row r="84" spans="11:11" ht="15" x14ac:dyDescent="0.25">
      <c r="K84" s="45"/>
    </row>
    <row r="85" spans="11:11" ht="15" x14ac:dyDescent="0.25">
      <c r="K85" s="45"/>
    </row>
    <row r="86" spans="11:11" ht="15" x14ac:dyDescent="0.25">
      <c r="K86" s="45"/>
    </row>
    <row r="87" spans="11:11" ht="15" x14ac:dyDescent="0.25">
      <c r="K87" s="45"/>
    </row>
    <row r="88" spans="11:11" ht="15" x14ac:dyDescent="0.25">
      <c r="K88" s="45"/>
    </row>
    <row r="89" spans="11:11" ht="15" x14ac:dyDescent="0.25">
      <c r="K89" s="45"/>
    </row>
    <row r="90" spans="11:11" ht="15" x14ac:dyDescent="0.25">
      <c r="K90" s="45"/>
    </row>
    <row r="91" spans="11:11" ht="15" x14ac:dyDescent="0.25">
      <c r="K91" s="45"/>
    </row>
    <row r="92" spans="11:11" ht="15" x14ac:dyDescent="0.25">
      <c r="K92" s="45"/>
    </row>
    <row r="93" spans="11:11" ht="15" x14ac:dyDescent="0.25">
      <c r="K93" s="45"/>
    </row>
    <row r="94" spans="11:11" ht="15" x14ac:dyDescent="0.25">
      <c r="K94" s="45"/>
    </row>
    <row r="95" spans="11:11" ht="15" x14ac:dyDescent="0.25">
      <c r="K95" s="45"/>
    </row>
    <row r="96" spans="11:11" ht="15" x14ac:dyDescent="0.25">
      <c r="K96" s="45"/>
    </row>
    <row r="97" spans="11:11" ht="15" x14ac:dyDescent="0.25">
      <c r="K97" s="45"/>
    </row>
    <row r="98" spans="11:11" ht="15" x14ac:dyDescent="0.25">
      <c r="K98" s="45"/>
    </row>
    <row r="99" spans="11:11" ht="15" x14ac:dyDescent="0.25">
      <c r="K99" s="45"/>
    </row>
    <row r="100" spans="11:11" ht="15" x14ac:dyDescent="0.25">
      <c r="K100" s="45"/>
    </row>
    <row r="101" spans="11:11" ht="15" x14ac:dyDescent="0.25">
      <c r="K101" s="45"/>
    </row>
    <row r="102" spans="11:11" ht="15" x14ac:dyDescent="0.25">
      <c r="K102" s="45"/>
    </row>
    <row r="103" spans="11:11" ht="15" x14ac:dyDescent="0.25">
      <c r="K103" s="45"/>
    </row>
    <row r="104" spans="11:11" ht="15" x14ac:dyDescent="0.25">
      <c r="K104" s="45"/>
    </row>
    <row r="105" spans="11:11" ht="15" x14ac:dyDescent="0.25">
      <c r="K105" s="45"/>
    </row>
    <row r="106" spans="11:11" ht="15" x14ac:dyDescent="0.25">
      <c r="K106" s="45"/>
    </row>
    <row r="107" spans="11:11" ht="15" x14ac:dyDescent="0.25">
      <c r="K107" s="45"/>
    </row>
    <row r="108" spans="11:11" ht="15" x14ac:dyDescent="0.25">
      <c r="K108" s="45"/>
    </row>
    <row r="109" spans="11:11" ht="15" x14ac:dyDescent="0.25">
      <c r="K109" s="45"/>
    </row>
    <row r="110" spans="11:11" ht="15" x14ac:dyDescent="0.25">
      <c r="K110" s="45"/>
    </row>
    <row r="111" spans="11:11" ht="15" x14ac:dyDescent="0.25">
      <c r="K111" s="45"/>
    </row>
    <row r="112" spans="11:11" ht="15" x14ac:dyDescent="0.25">
      <c r="K112" s="45"/>
    </row>
    <row r="113" spans="11:11" ht="15" x14ac:dyDescent="0.25">
      <c r="K113" s="45"/>
    </row>
    <row r="114" spans="11:11" ht="15" x14ac:dyDescent="0.25">
      <c r="K114" s="45"/>
    </row>
    <row r="115" spans="11:11" ht="15" x14ac:dyDescent="0.25">
      <c r="K115" s="45"/>
    </row>
    <row r="116" spans="11:11" ht="15" x14ac:dyDescent="0.25">
      <c r="K116" s="45"/>
    </row>
    <row r="117" spans="11:11" ht="15" x14ac:dyDescent="0.25">
      <c r="K117" s="45"/>
    </row>
    <row r="118" spans="11:11" ht="15" x14ac:dyDescent="0.25">
      <c r="K118" s="45"/>
    </row>
    <row r="119" spans="11:11" ht="15" x14ac:dyDescent="0.25">
      <c r="K119" s="45"/>
    </row>
    <row r="120" spans="11:11" ht="15" x14ac:dyDescent="0.25">
      <c r="K120" s="45"/>
    </row>
    <row r="121" spans="11:11" ht="15" x14ac:dyDescent="0.25">
      <c r="K121" s="45"/>
    </row>
    <row r="122" spans="11:11" ht="15" x14ac:dyDescent="0.25">
      <c r="K122" s="45"/>
    </row>
    <row r="123" spans="11:11" ht="15" x14ac:dyDescent="0.25">
      <c r="K123" s="45"/>
    </row>
    <row r="124" spans="11:11" ht="15" x14ac:dyDescent="0.25">
      <c r="K124" s="45"/>
    </row>
    <row r="125" spans="11:11" ht="15" x14ac:dyDescent="0.25">
      <c r="K125" s="45"/>
    </row>
    <row r="126" spans="11:11" ht="15" x14ac:dyDescent="0.25">
      <c r="K126" s="45"/>
    </row>
    <row r="127" spans="11:11" ht="15" x14ac:dyDescent="0.25">
      <c r="K127" s="45"/>
    </row>
    <row r="128" spans="11:11" ht="15" x14ac:dyDescent="0.25">
      <c r="K128" s="45"/>
    </row>
    <row r="129" spans="11:11" ht="15" x14ac:dyDescent="0.25">
      <c r="K129" s="45"/>
    </row>
    <row r="130" spans="11:11" ht="15" x14ac:dyDescent="0.25">
      <c r="K130" s="45"/>
    </row>
    <row r="131" spans="11:11" ht="15" x14ac:dyDescent="0.25">
      <c r="K131" s="45"/>
    </row>
    <row r="132" spans="11:11" ht="15" x14ac:dyDescent="0.25">
      <c r="K132" s="45"/>
    </row>
    <row r="133" spans="11:11" ht="15" x14ac:dyDescent="0.25">
      <c r="K133" s="45"/>
    </row>
    <row r="134" spans="11:11" ht="15" x14ac:dyDescent="0.25">
      <c r="K134" s="45"/>
    </row>
    <row r="135" spans="11:11" ht="15" x14ac:dyDescent="0.25">
      <c r="K135" s="45"/>
    </row>
    <row r="136" spans="11:11" ht="15" x14ac:dyDescent="0.25">
      <c r="K136" s="45"/>
    </row>
    <row r="137" spans="11:11" ht="15" x14ac:dyDescent="0.25">
      <c r="K137" s="45"/>
    </row>
    <row r="138" spans="11:11" ht="15" x14ac:dyDescent="0.25">
      <c r="K138" s="45"/>
    </row>
    <row r="139" spans="11:11" ht="15" x14ac:dyDescent="0.25">
      <c r="K139" s="45"/>
    </row>
    <row r="140" spans="11:11" ht="15" x14ac:dyDescent="0.25">
      <c r="K140" s="45"/>
    </row>
    <row r="141" spans="11:11" ht="15" x14ac:dyDescent="0.25">
      <c r="K141" s="45"/>
    </row>
    <row r="142" spans="11:11" ht="15" x14ac:dyDescent="0.25">
      <c r="K142" s="45"/>
    </row>
    <row r="143" spans="11:11" ht="15" x14ac:dyDescent="0.25">
      <c r="K143" s="45"/>
    </row>
    <row r="144" spans="11:11" ht="15" x14ac:dyDescent="0.25">
      <c r="K144" s="45"/>
    </row>
    <row r="145" spans="11:11" ht="15" x14ac:dyDescent="0.25">
      <c r="K145" s="45"/>
    </row>
    <row r="146" spans="11:11" ht="15" x14ac:dyDescent="0.25">
      <c r="K146" s="45"/>
    </row>
    <row r="147" spans="11:11" ht="15" x14ac:dyDescent="0.25">
      <c r="K147" s="45"/>
    </row>
    <row r="148" spans="11:11" ht="15" x14ac:dyDescent="0.25">
      <c r="K148" s="45"/>
    </row>
    <row r="149" spans="11:11" ht="15" x14ac:dyDescent="0.25">
      <c r="K149" s="45"/>
    </row>
    <row r="150" spans="11:11" ht="15" x14ac:dyDescent="0.25">
      <c r="K150" s="45"/>
    </row>
    <row r="151" spans="11:11" ht="15" x14ac:dyDescent="0.25">
      <c r="K151" s="45"/>
    </row>
    <row r="152" spans="11:11" ht="15" x14ac:dyDescent="0.25">
      <c r="K152" s="45"/>
    </row>
    <row r="153" spans="11:11" ht="15" x14ac:dyDescent="0.25">
      <c r="K153" s="45"/>
    </row>
    <row r="154" spans="11:11" ht="15" x14ac:dyDescent="0.25">
      <c r="K154" s="45"/>
    </row>
    <row r="155" spans="11:11" ht="15" x14ac:dyDescent="0.25">
      <c r="K155" s="45"/>
    </row>
    <row r="156" spans="11:11" ht="15" x14ac:dyDescent="0.25">
      <c r="K156" s="45"/>
    </row>
    <row r="157" spans="11:11" ht="15" x14ac:dyDescent="0.25">
      <c r="K157" s="45"/>
    </row>
    <row r="158" spans="11:11" ht="15" x14ac:dyDescent="0.25">
      <c r="K158" s="45"/>
    </row>
    <row r="159" spans="11:11" ht="15" x14ac:dyDescent="0.25">
      <c r="K159" s="45"/>
    </row>
    <row r="160" spans="11:11" ht="15" x14ac:dyDescent="0.25">
      <c r="K160" s="45"/>
    </row>
    <row r="161" spans="11:11" ht="15" x14ac:dyDescent="0.25">
      <c r="K161" s="45"/>
    </row>
    <row r="162" spans="11:11" ht="15" x14ac:dyDescent="0.25">
      <c r="K162" s="45"/>
    </row>
    <row r="163" spans="11:11" ht="15" x14ac:dyDescent="0.25">
      <c r="K163" s="45"/>
    </row>
    <row r="164" spans="11:11" ht="15" x14ac:dyDescent="0.25">
      <c r="K164" s="45"/>
    </row>
    <row r="165" spans="11:11" ht="15" x14ac:dyDescent="0.25">
      <c r="K165" s="45"/>
    </row>
    <row r="166" spans="11:11" ht="15" x14ac:dyDescent="0.25">
      <c r="K166" s="45"/>
    </row>
    <row r="167" spans="11:11" ht="15" x14ac:dyDescent="0.25">
      <c r="K167" s="45"/>
    </row>
    <row r="168" spans="11:11" ht="15" x14ac:dyDescent="0.25">
      <c r="K168" s="45"/>
    </row>
    <row r="169" spans="11:11" ht="15" x14ac:dyDescent="0.25">
      <c r="K169" s="45"/>
    </row>
    <row r="170" spans="11:11" ht="15" x14ac:dyDescent="0.25">
      <c r="K170" s="45"/>
    </row>
    <row r="171" spans="11:11" ht="15" x14ac:dyDescent="0.25">
      <c r="K171" s="45"/>
    </row>
    <row r="172" spans="11:11" ht="15" x14ac:dyDescent="0.25">
      <c r="K172" s="45"/>
    </row>
    <row r="173" spans="11:11" ht="15" x14ac:dyDescent="0.25">
      <c r="K173" s="45"/>
    </row>
    <row r="174" spans="11:11" ht="15" x14ac:dyDescent="0.25">
      <c r="K174" s="45"/>
    </row>
    <row r="175" spans="11:11" ht="15" x14ac:dyDescent="0.25">
      <c r="K175" s="45"/>
    </row>
    <row r="176" spans="11:11" ht="15" x14ac:dyDescent="0.25">
      <c r="K176" s="45"/>
    </row>
    <row r="177" spans="11:11" ht="15" x14ac:dyDescent="0.25">
      <c r="K177" s="45"/>
    </row>
    <row r="178" spans="11:11" ht="15" x14ac:dyDescent="0.25">
      <c r="K178" s="45"/>
    </row>
    <row r="179" spans="11:11" ht="15" x14ac:dyDescent="0.25">
      <c r="K179" s="45"/>
    </row>
    <row r="180" spans="11:11" ht="15" x14ac:dyDescent="0.25">
      <c r="K180" s="45"/>
    </row>
    <row r="181" spans="11:11" ht="15" x14ac:dyDescent="0.25">
      <c r="K181" s="45"/>
    </row>
    <row r="182" spans="11:11" ht="15" x14ac:dyDescent="0.25">
      <c r="K182" s="45"/>
    </row>
    <row r="183" spans="11:11" ht="15" x14ac:dyDescent="0.25">
      <c r="K183" s="45"/>
    </row>
    <row r="184" spans="11:11" ht="15" x14ac:dyDescent="0.25">
      <c r="K184" s="45"/>
    </row>
    <row r="185" spans="11:11" ht="15" x14ac:dyDescent="0.25">
      <c r="K185" s="45"/>
    </row>
    <row r="186" spans="11:11" ht="15" x14ac:dyDescent="0.25">
      <c r="K186" s="45"/>
    </row>
    <row r="187" spans="11:11" ht="15" x14ac:dyDescent="0.25">
      <c r="K187" s="45"/>
    </row>
    <row r="188" spans="11:11" ht="15" x14ac:dyDescent="0.25">
      <c r="K188" s="45"/>
    </row>
    <row r="189" spans="11:11" ht="15" x14ac:dyDescent="0.25">
      <c r="K189" s="45"/>
    </row>
    <row r="190" spans="11:11" ht="15" x14ac:dyDescent="0.25">
      <c r="K190" s="45"/>
    </row>
    <row r="191" spans="11:11" ht="15" x14ac:dyDescent="0.25">
      <c r="K191" s="45"/>
    </row>
    <row r="192" spans="11:11" ht="15" x14ac:dyDescent="0.25">
      <c r="K192" s="45"/>
    </row>
    <row r="193" spans="11:11" ht="15" x14ac:dyDescent="0.25">
      <c r="K193" s="45"/>
    </row>
    <row r="194" spans="11:11" ht="15" x14ac:dyDescent="0.25">
      <c r="K194" s="45"/>
    </row>
    <row r="195" spans="11:11" ht="15" x14ac:dyDescent="0.25">
      <c r="K195" s="45"/>
    </row>
    <row r="196" spans="11:11" ht="15" x14ac:dyDescent="0.25">
      <c r="K196" s="45"/>
    </row>
    <row r="197" spans="11:11" ht="15" x14ac:dyDescent="0.25">
      <c r="K197" s="45"/>
    </row>
    <row r="198" spans="11:11" ht="15" x14ac:dyDescent="0.25">
      <c r="K198" s="45"/>
    </row>
    <row r="199" spans="11:11" ht="15" x14ac:dyDescent="0.25">
      <c r="K199" s="45"/>
    </row>
    <row r="200" spans="11:11" ht="15" x14ac:dyDescent="0.25">
      <c r="K200" s="45"/>
    </row>
    <row r="201" spans="11:11" ht="15" x14ac:dyDescent="0.25">
      <c r="K201" s="45"/>
    </row>
    <row r="202" spans="11:11" ht="15" x14ac:dyDescent="0.25">
      <c r="K202" s="45"/>
    </row>
    <row r="203" spans="11:11" ht="15" x14ac:dyDescent="0.25">
      <c r="K203" s="45"/>
    </row>
    <row r="204" spans="11:11" ht="15" x14ac:dyDescent="0.25">
      <c r="K204" s="45"/>
    </row>
    <row r="205" spans="11:11" ht="15" x14ac:dyDescent="0.25">
      <c r="K205" s="45"/>
    </row>
    <row r="206" spans="11:11" ht="15" x14ac:dyDescent="0.25">
      <c r="K206" s="45"/>
    </row>
    <row r="207" spans="11:11" ht="15" x14ac:dyDescent="0.25">
      <c r="K207" s="45"/>
    </row>
    <row r="208" spans="11:11" ht="15" x14ac:dyDescent="0.25">
      <c r="K208" s="45"/>
    </row>
    <row r="209" spans="11:11" ht="15" x14ac:dyDescent="0.25">
      <c r="K209" s="45"/>
    </row>
    <row r="210" spans="11:11" ht="15" x14ac:dyDescent="0.25">
      <c r="K210" s="45"/>
    </row>
    <row r="211" spans="11:11" ht="15" x14ac:dyDescent="0.25">
      <c r="K211" s="45"/>
    </row>
    <row r="212" spans="11:11" ht="15" x14ac:dyDescent="0.25">
      <c r="K212" s="45"/>
    </row>
    <row r="213" spans="11:11" ht="15" x14ac:dyDescent="0.25">
      <c r="K213" s="45"/>
    </row>
    <row r="214" spans="11:11" ht="15" x14ac:dyDescent="0.25">
      <c r="K214" s="45"/>
    </row>
    <row r="215" spans="11:11" ht="15" x14ac:dyDescent="0.25">
      <c r="K215" s="45"/>
    </row>
    <row r="216" spans="11:11" ht="15" x14ac:dyDescent="0.25">
      <c r="K216" s="45"/>
    </row>
    <row r="217" spans="11:11" ht="15" x14ac:dyDescent="0.25">
      <c r="K217" s="45"/>
    </row>
    <row r="218" spans="11:11" ht="15" x14ac:dyDescent="0.25">
      <c r="K218" s="45"/>
    </row>
    <row r="219" spans="11:11" ht="15" x14ac:dyDescent="0.25">
      <c r="K219" s="45"/>
    </row>
    <row r="220" spans="11:11" ht="15" x14ac:dyDescent="0.25">
      <c r="K220" s="45"/>
    </row>
    <row r="221" spans="11:11" ht="15" x14ac:dyDescent="0.25">
      <c r="K221" s="45"/>
    </row>
    <row r="222" spans="11:11" ht="15" x14ac:dyDescent="0.25">
      <c r="K222" s="45"/>
    </row>
    <row r="223" spans="11:11" ht="15" x14ac:dyDescent="0.25">
      <c r="K223" s="45"/>
    </row>
    <row r="1048572" spans="1:1" x14ac:dyDescent="0.2">
      <c r="A1048572" s="101">
        <f>1+1</f>
        <v>2</v>
      </c>
    </row>
    <row r="1048573" spans="1:1" x14ac:dyDescent="0.2">
      <c r="A1048573" s="101">
        <f>1+1</f>
        <v>2</v>
      </c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8">
    <mergeCell ref="A3:B3"/>
    <mergeCell ref="A15:H43"/>
    <mergeCell ref="A14:H14"/>
    <mergeCell ref="A7:H8"/>
    <mergeCell ref="B6:H6"/>
    <mergeCell ref="A9:H9"/>
    <mergeCell ref="E11:E12"/>
    <mergeCell ref="F11:F12"/>
  </mergeCells>
  <pageMargins left="0.511811024" right="0.511811024" top="0.78740157499999996" bottom="0.78740157499999996" header="0" footer="0"/>
  <pageSetup scale="6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2:AB1048574"/>
  <sheetViews>
    <sheetView topLeftCell="V1" workbookViewId="0">
      <selection activeCell="X1" sqref="X1"/>
    </sheetView>
  </sheetViews>
  <sheetFormatPr defaultColWidth="14.42578125" defaultRowHeight="12.75" x14ac:dyDescent="0.2"/>
  <cols>
    <col min="1" max="1" width="37.28515625" style="2" customWidth="1"/>
    <col min="2" max="2" width="21.5703125" style="2" customWidth="1"/>
    <col min="3" max="3" width="15.5703125" style="2" customWidth="1"/>
    <col min="4" max="4" width="12.140625" style="2" customWidth="1"/>
    <col min="5" max="5" width="20" style="2" customWidth="1"/>
    <col min="6" max="6" width="13.7109375" style="2" customWidth="1"/>
    <col min="7" max="7" width="12.28515625" style="2" customWidth="1"/>
    <col min="8" max="9" width="18" style="2" customWidth="1"/>
    <col min="10" max="10" width="16.85546875" style="2" customWidth="1"/>
    <col min="11" max="12" width="13.85546875" style="2" customWidth="1"/>
    <col min="13" max="14" width="7.5703125" style="2" customWidth="1"/>
    <col min="15" max="15" width="11.140625" style="2" customWidth="1"/>
    <col min="16" max="16" width="36.28515625" style="2" customWidth="1"/>
    <col min="17" max="17" width="8.28515625" style="2" customWidth="1"/>
    <col min="18" max="18" width="12.140625" style="2" customWidth="1"/>
    <col min="19" max="19" width="16.140625" style="2" customWidth="1"/>
    <col min="20" max="20" width="15.7109375" style="2" bestFit="1" customWidth="1"/>
    <col min="21" max="22" width="14.42578125" style="2"/>
    <col min="23" max="23" width="25.85546875" style="2" customWidth="1"/>
    <col min="24" max="16384" width="14.42578125" style="2"/>
  </cols>
  <sheetData>
    <row r="2" spans="1:28" ht="13.5" thickBot="1" x14ac:dyDescent="0.25"/>
    <row r="3" spans="1:28" x14ac:dyDescent="0.2">
      <c r="W3" s="144" t="s">
        <v>309</v>
      </c>
      <c r="X3" s="144"/>
      <c r="Y3" s="145" t="s">
        <v>310</v>
      </c>
      <c r="Z3" s="145" t="s">
        <v>311</v>
      </c>
      <c r="AA3" s="146" t="s">
        <v>312</v>
      </c>
      <c r="AB3" s="147" t="s">
        <v>313</v>
      </c>
    </row>
    <row r="4" spans="1:28" ht="23.25" x14ac:dyDescent="0.2">
      <c r="A4" s="247" t="s">
        <v>217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W4" s="39" t="s">
        <v>372</v>
      </c>
    </row>
    <row r="5" spans="1:28" ht="29.25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W5" s="154" t="s">
        <v>314</v>
      </c>
      <c r="X5" s="148">
        <v>1</v>
      </c>
      <c r="Y5" s="154" t="s">
        <v>315</v>
      </c>
      <c r="Z5" s="154" t="s">
        <v>316</v>
      </c>
      <c r="AA5" s="148" t="s">
        <v>378</v>
      </c>
      <c r="AB5" s="149">
        <v>7</v>
      </c>
    </row>
    <row r="6" spans="1:28" ht="39" customHeight="1" x14ac:dyDescent="0.2">
      <c r="A6" s="17" t="s">
        <v>21</v>
      </c>
      <c r="B6" s="17" t="s">
        <v>23</v>
      </c>
      <c r="C6" s="17" t="s">
        <v>6</v>
      </c>
      <c r="D6" s="17" t="s">
        <v>7</v>
      </c>
      <c r="E6" s="17" t="s">
        <v>18</v>
      </c>
      <c r="F6" s="17" t="s">
        <v>8</v>
      </c>
      <c r="G6" s="17"/>
      <c r="H6" s="17" t="s">
        <v>232</v>
      </c>
      <c r="I6" s="17"/>
      <c r="J6" s="17" t="s">
        <v>218</v>
      </c>
      <c r="K6" s="17" t="s">
        <v>19</v>
      </c>
      <c r="L6" s="17"/>
      <c r="M6" s="18"/>
      <c r="N6" s="17" t="s">
        <v>22</v>
      </c>
      <c r="O6" s="19"/>
      <c r="P6" s="20" t="s">
        <v>212</v>
      </c>
      <c r="Q6" s="20" t="s">
        <v>211</v>
      </c>
      <c r="R6" s="21" t="s">
        <v>27</v>
      </c>
      <c r="S6" s="21" t="s">
        <v>233</v>
      </c>
      <c r="T6" s="39" t="s">
        <v>256</v>
      </c>
      <c r="W6" s="154" t="s">
        <v>317</v>
      </c>
      <c r="X6" s="148">
        <v>2</v>
      </c>
      <c r="Y6" s="154" t="s">
        <v>315</v>
      </c>
      <c r="Z6" s="154" t="s">
        <v>318</v>
      </c>
      <c r="AA6" s="148" t="s">
        <v>378</v>
      </c>
      <c r="AB6" s="149">
        <v>7</v>
      </c>
    </row>
    <row r="7" spans="1:28" ht="15.75" customHeight="1" x14ac:dyDescent="0.25">
      <c r="A7" s="20" t="s">
        <v>262</v>
      </c>
      <c r="B7" s="20" t="s">
        <v>9</v>
      </c>
      <c r="C7" s="21">
        <v>14000</v>
      </c>
      <c r="D7" s="24">
        <v>2200</v>
      </c>
      <c r="E7" s="24">
        <v>6555.29</v>
      </c>
      <c r="F7" s="24">
        <v>400</v>
      </c>
      <c r="G7" s="25">
        <v>0.5</v>
      </c>
      <c r="H7" s="20" t="s">
        <v>11</v>
      </c>
      <c r="I7" s="20">
        <v>12</v>
      </c>
      <c r="J7" s="20" t="s">
        <v>219</v>
      </c>
      <c r="K7" s="20">
        <v>6807.6</v>
      </c>
      <c r="L7" s="20"/>
      <c r="M7" s="20"/>
      <c r="N7" s="26">
        <v>2019</v>
      </c>
      <c r="O7" s="19"/>
      <c r="P7" s="40" t="s">
        <v>28</v>
      </c>
      <c r="Q7" s="40" t="s">
        <v>2</v>
      </c>
      <c r="R7" s="41">
        <v>648</v>
      </c>
      <c r="S7" s="40" t="s">
        <v>15</v>
      </c>
      <c r="T7" s="45" t="s">
        <v>254</v>
      </c>
      <c r="W7" s="155" t="s">
        <v>319</v>
      </c>
      <c r="X7" s="148">
        <v>3</v>
      </c>
      <c r="Y7" s="155" t="s">
        <v>320</v>
      </c>
      <c r="Z7" s="154" t="s">
        <v>321</v>
      </c>
      <c r="AA7" s="148" t="s">
        <v>379</v>
      </c>
      <c r="AB7" s="149">
        <v>5</v>
      </c>
    </row>
    <row r="8" spans="1:28" ht="26.25" customHeight="1" x14ac:dyDescent="0.25">
      <c r="A8" s="20" t="s">
        <v>266</v>
      </c>
      <c r="B8" s="20" t="s">
        <v>9</v>
      </c>
      <c r="C8" s="29">
        <v>8000</v>
      </c>
      <c r="D8" s="24">
        <v>2200</v>
      </c>
      <c r="E8" s="24">
        <v>6555.29</v>
      </c>
      <c r="F8" s="24">
        <v>400</v>
      </c>
      <c r="G8" s="25">
        <v>6</v>
      </c>
      <c r="H8" s="20" t="s">
        <v>12</v>
      </c>
      <c r="I8" s="20">
        <v>36</v>
      </c>
      <c r="J8" s="20" t="s">
        <v>220</v>
      </c>
      <c r="K8" s="20">
        <v>4762.8</v>
      </c>
      <c r="L8" s="20"/>
      <c r="M8" s="20"/>
      <c r="N8" s="26">
        <v>2020</v>
      </c>
      <c r="O8" s="19"/>
      <c r="P8" s="40" t="s">
        <v>29</v>
      </c>
      <c r="Q8" s="40" t="s">
        <v>3</v>
      </c>
      <c r="R8" s="41">
        <v>936</v>
      </c>
      <c r="S8" s="40" t="s">
        <v>11</v>
      </c>
      <c r="T8" s="45" t="s">
        <v>255</v>
      </c>
      <c r="W8" s="154" t="s">
        <v>322</v>
      </c>
      <c r="X8" s="148">
        <v>4</v>
      </c>
      <c r="Y8" s="154" t="s">
        <v>323</v>
      </c>
      <c r="Z8" s="154" t="s">
        <v>324</v>
      </c>
      <c r="AA8" s="148" t="s">
        <v>374</v>
      </c>
      <c r="AB8" s="149">
        <v>6</v>
      </c>
    </row>
    <row r="9" spans="1:28" ht="110.25" x14ac:dyDescent="0.25">
      <c r="A9" s="128" t="s">
        <v>307</v>
      </c>
      <c r="B9" s="20" t="s">
        <v>9</v>
      </c>
      <c r="C9" s="29">
        <v>4100</v>
      </c>
      <c r="D9" s="24">
        <v>2200</v>
      </c>
      <c r="E9" s="24">
        <v>6555.29</v>
      </c>
      <c r="F9" s="24">
        <v>400</v>
      </c>
      <c r="G9" s="25">
        <v>6</v>
      </c>
      <c r="H9" s="20" t="s">
        <v>13</v>
      </c>
      <c r="I9" s="20">
        <v>36</v>
      </c>
      <c r="J9" s="20" t="s">
        <v>221</v>
      </c>
      <c r="K9" s="20">
        <v>5774.4000000000005</v>
      </c>
      <c r="L9" s="20"/>
      <c r="M9" s="20"/>
      <c r="N9" s="26"/>
      <c r="O9" s="19"/>
      <c r="P9" s="40" t="s">
        <v>84</v>
      </c>
      <c r="Q9" s="40" t="s">
        <v>3</v>
      </c>
      <c r="R9" s="41">
        <v>936</v>
      </c>
      <c r="S9" s="40" t="s">
        <v>16</v>
      </c>
      <c r="T9" s="45" t="s">
        <v>254</v>
      </c>
      <c r="W9" s="154" t="s">
        <v>395</v>
      </c>
      <c r="X9" s="148">
        <v>5</v>
      </c>
      <c r="Y9" s="154" t="s">
        <v>325</v>
      </c>
      <c r="Z9" s="154" t="s">
        <v>326</v>
      </c>
      <c r="AA9" s="148" t="s">
        <v>386</v>
      </c>
      <c r="AB9" s="149">
        <v>5</v>
      </c>
    </row>
    <row r="10" spans="1:28" ht="157.5" x14ac:dyDescent="0.25">
      <c r="A10" s="20" t="s">
        <v>265</v>
      </c>
      <c r="B10" s="20" t="s">
        <v>10</v>
      </c>
      <c r="C10" s="24">
        <v>8280</v>
      </c>
      <c r="D10" s="24">
        <v>8280</v>
      </c>
      <c r="E10" s="24">
        <v>5774.4000000000005</v>
      </c>
      <c r="F10" s="24">
        <v>324</v>
      </c>
      <c r="G10" s="25">
        <v>3</v>
      </c>
      <c r="H10" s="20" t="s">
        <v>14</v>
      </c>
      <c r="I10" s="20">
        <v>12</v>
      </c>
      <c r="J10" s="20" t="s">
        <v>222</v>
      </c>
      <c r="K10" s="20">
        <v>2649.6</v>
      </c>
      <c r="L10" s="20"/>
      <c r="M10" s="20"/>
      <c r="N10" s="26"/>
      <c r="O10" s="19"/>
      <c r="P10" s="40" t="s">
        <v>31</v>
      </c>
      <c r="Q10" s="40" t="s">
        <v>5</v>
      </c>
      <c r="R10" s="41">
        <v>1332</v>
      </c>
      <c r="S10" s="40" t="s">
        <v>16</v>
      </c>
      <c r="T10" s="45" t="s">
        <v>255</v>
      </c>
      <c r="W10" s="154" t="s">
        <v>327</v>
      </c>
      <c r="X10" s="148">
        <v>6</v>
      </c>
      <c r="Y10" s="154" t="s">
        <v>323</v>
      </c>
      <c r="Z10" s="154" t="s">
        <v>328</v>
      </c>
      <c r="AA10" s="148" t="s">
        <v>385</v>
      </c>
      <c r="AB10" s="149">
        <v>5</v>
      </c>
    </row>
    <row r="11" spans="1:28" ht="34.5" customHeight="1" x14ac:dyDescent="0.25">
      <c r="A11" s="20" t="s">
        <v>264</v>
      </c>
      <c r="B11" s="20" t="s">
        <v>10</v>
      </c>
      <c r="C11" s="24">
        <v>7560</v>
      </c>
      <c r="D11" s="24">
        <v>7560</v>
      </c>
      <c r="E11" s="24">
        <v>5774.4000000000005</v>
      </c>
      <c r="F11" s="24">
        <v>324</v>
      </c>
      <c r="G11" s="25">
        <v>3</v>
      </c>
      <c r="H11" s="20" t="s">
        <v>15</v>
      </c>
      <c r="I11" s="20">
        <v>12</v>
      </c>
      <c r="J11" s="20" t="s">
        <v>223</v>
      </c>
      <c r="K11" s="20">
        <v>9075.6</v>
      </c>
      <c r="L11" s="20"/>
      <c r="M11" s="20"/>
      <c r="N11" s="26"/>
      <c r="O11" s="19"/>
      <c r="P11" s="40" t="s">
        <v>85</v>
      </c>
      <c r="Q11" s="40" t="s">
        <v>3</v>
      </c>
      <c r="R11" s="41">
        <v>936</v>
      </c>
      <c r="S11" s="40" t="s">
        <v>16</v>
      </c>
      <c r="T11" s="45" t="s">
        <v>254</v>
      </c>
      <c r="W11" s="154" t="s">
        <v>409</v>
      </c>
      <c r="X11" s="148">
        <v>26</v>
      </c>
      <c r="Y11" s="154" t="s">
        <v>315</v>
      </c>
      <c r="Z11" s="154" t="s">
        <v>361</v>
      </c>
      <c r="AA11" s="148" t="s">
        <v>378</v>
      </c>
      <c r="AB11" s="149">
        <v>7</v>
      </c>
    </row>
    <row r="12" spans="1:28" ht="12.75" customHeight="1" x14ac:dyDescent="0.25">
      <c r="A12" s="128" t="s">
        <v>306</v>
      </c>
      <c r="B12" s="20" t="s">
        <v>10</v>
      </c>
      <c r="C12" s="24">
        <v>4680</v>
      </c>
      <c r="D12" s="24">
        <v>4680</v>
      </c>
      <c r="E12" s="24">
        <v>5774.4000000000005</v>
      </c>
      <c r="F12" s="24">
        <v>324</v>
      </c>
      <c r="G12" s="25">
        <v>6</v>
      </c>
      <c r="H12" s="20" t="s">
        <v>16</v>
      </c>
      <c r="I12" s="20">
        <v>12</v>
      </c>
      <c r="J12" s="20" t="s">
        <v>224</v>
      </c>
      <c r="K12" s="20">
        <v>6141.6</v>
      </c>
      <c r="L12" s="20"/>
      <c r="M12" s="20"/>
      <c r="N12" s="20"/>
      <c r="O12" s="19"/>
      <c r="P12" s="40" t="s">
        <v>176</v>
      </c>
      <c r="Q12" s="40" t="s">
        <v>5</v>
      </c>
      <c r="R12" s="41">
        <v>1332</v>
      </c>
      <c r="S12" s="40" t="s">
        <v>11</v>
      </c>
      <c r="T12" s="45" t="s">
        <v>254</v>
      </c>
      <c r="W12" s="154" t="s">
        <v>329</v>
      </c>
      <c r="X12" s="148">
        <v>7</v>
      </c>
      <c r="Y12" s="154" t="s">
        <v>320</v>
      </c>
      <c r="Z12" s="154" t="s">
        <v>330</v>
      </c>
      <c r="AA12" s="148" t="s">
        <v>373</v>
      </c>
      <c r="AB12" s="149">
        <v>5</v>
      </c>
    </row>
    <row r="13" spans="1:28" ht="12.75" customHeight="1" x14ac:dyDescent="0.25">
      <c r="A13" s="20" t="s">
        <v>263</v>
      </c>
      <c r="B13" s="20" t="s">
        <v>10</v>
      </c>
      <c r="C13" s="24">
        <v>4680</v>
      </c>
      <c r="D13" s="24">
        <v>4680</v>
      </c>
      <c r="E13" s="24">
        <v>5774.4000000000005</v>
      </c>
      <c r="F13" s="24">
        <v>324</v>
      </c>
      <c r="G13" s="25">
        <v>0</v>
      </c>
      <c r="H13" s="20" t="s">
        <v>17</v>
      </c>
      <c r="I13" s="20">
        <v>3</v>
      </c>
      <c r="J13" s="20" t="s">
        <v>225</v>
      </c>
      <c r="K13" s="20">
        <v>11235.6</v>
      </c>
      <c r="L13" s="20"/>
      <c r="M13" s="20"/>
      <c r="N13" s="20"/>
      <c r="O13" s="19"/>
      <c r="P13" s="40" t="s">
        <v>30</v>
      </c>
      <c r="Q13" s="40" t="s">
        <v>4</v>
      </c>
      <c r="R13" s="41">
        <v>1116</v>
      </c>
      <c r="S13" s="40" t="s">
        <v>12</v>
      </c>
      <c r="T13" s="45" t="s">
        <v>254</v>
      </c>
      <c r="W13" s="154" t="s">
        <v>387</v>
      </c>
      <c r="X13" s="148">
        <v>8</v>
      </c>
      <c r="Y13" s="154" t="s">
        <v>325</v>
      </c>
      <c r="Z13" s="154" t="s">
        <v>331</v>
      </c>
      <c r="AA13" s="151" t="s">
        <v>388</v>
      </c>
      <c r="AB13" s="152">
        <v>5</v>
      </c>
    </row>
    <row r="14" spans="1:28" s="56" customFormat="1" ht="12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 t="s">
        <v>226</v>
      </c>
      <c r="K14" s="20">
        <v>7012</v>
      </c>
      <c r="L14" s="20"/>
      <c r="M14" s="20"/>
      <c r="N14" s="20"/>
      <c r="O14" s="19"/>
      <c r="P14" s="40" t="s">
        <v>140</v>
      </c>
      <c r="Q14" s="40" t="s">
        <v>4</v>
      </c>
      <c r="R14" s="41">
        <v>1116</v>
      </c>
      <c r="S14" s="40" t="s">
        <v>15</v>
      </c>
      <c r="T14" s="45" t="s">
        <v>254</v>
      </c>
      <c r="W14" s="155" t="s">
        <v>332</v>
      </c>
      <c r="X14" s="148">
        <v>9</v>
      </c>
      <c r="Y14" s="155" t="s">
        <v>333</v>
      </c>
      <c r="Z14" s="155" t="s">
        <v>334</v>
      </c>
      <c r="AA14" s="150" t="s">
        <v>381</v>
      </c>
      <c r="AB14" s="149">
        <v>5</v>
      </c>
    </row>
    <row r="15" spans="1:28" ht="25.5" customHeight="1" x14ac:dyDescent="0.25">
      <c r="H15" s="20"/>
      <c r="I15" s="20"/>
      <c r="J15" s="20" t="s">
        <v>227</v>
      </c>
      <c r="K15" s="20">
        <v>5667</v>
      </c>
      <c r="P15" s="40" t="s">
        <v>86</v>
      </c>
      <c r="Q15" s="40" t="s">
        <v>3</v>
      </c>
      <c r="R15" s="41">
        <v>936</v>
      </c>
      <c r="S15" s="40" t="s">
        <v>11</v>
      </c>
      <c r="T15" s="45" t="s">
        <v>254</v>
      </c>
      <c r="W15" s="154" t="s">
        <v>335</v>
      </c>
      <c r="X15" s="148">
        <v>10</v>
      </c>
      <c r="Y15" s="154" t="s">
        <v>325</v>
      </c>
      <c r="Z15" s="154" t="s">
        <v>336</v>
      </c>
      <c r="AA15" s="148" t="s">
        <v>380</v>
      </c>
      <c r="AB15" s="149">
        <v>5</v>
      </c>
    </row>
    <row r="16" spans="1:28" ht="25.5" customHeight="1" x14ac:dyDescent="0.25">
      <c r="H16" s="20"/>
      <c r="I16" s="20"/>
      <c r="J16" s="20" t="s">
        <v>228</v>
      </c>
      <c r="K16" s="20">
        <v>4032</v>
      </c>
      <c r="P16" s="40" t="s">
        <v>253</v>
      </c>
      <c r="Q16" s="40" t="s">
        <v>3</v>
      </c>
      <c r="R16" s="41">
        <v>936</v>
      </c>
      <c r="S16" s="40" t="s">
        <v>14</v>
      </c>
      <c r="T16" s="45" t="s">
        <v>255</v>
      </c>
      <c r="W16" s="154" t="s">
        <v>337</v>
      </c>
      <c r="X16" s="148">
        <v>11</v>
      </c>
      <c r="Y16" s="154" t="s">
        <v>325</v>
      </c>
      <c r="Z16" s="154" t="s">
        <v>338</v>
      </c>
      <c r="AA16" s="151" t="s">
        <v>389</v>
      </c>
      <c r="AB16" s="152">
        <v>5</v>
      </c>
    </row>
    <row r="17" spans="1:28" ht="25.5" customHeight="1" x14ac:dyDescent="0.25">
      <c r="A17" s="46" t="s">
        <v>273</v>
      </c>
      <c r="H17" s="20"/>
      <c r="I17" s="20"/>
      <c r="J17" s="20" t="s">
        <v>229</v>
      </c>
      <c r="K17" s="20">
        <v>7152</v>
      </c>
      <c r="P17" s="40" t="s">
        <v>32</v>
      </c>
      <c r="Q17" s="40" t="s">
        <v>2</v>
      </c>
      <c r="R17" s="41">
        <v>648</v>
      </c>
      <c r="S17" s="40" t="s">
        <v>15</v>
      </c>
      <c r="T17" s="45" t="s">
        <v>254</v>
      </c>
      <c r="W17" s="154" t="s">
        <v>396</v>
      </c>
      <c r="X17" s="148">
        <v>12</v>
      </c>
      <c r="Y17" s="154" t="s">
        <v>339</v>
      </c>
      <c r="Z17" s="154" t="s">
        <v>340</v>
      </c>
      <c r="AA17" s="148" t="s">
        <v>384</v>
      </c>
      <c r="AB17" s="149">
        <v>6</v>
      </c>
    </row>
    <row r="18" spans="1:28" ht="25.5" customHeight="1" x14ac:dyDescent="0.25">
      <c r="A18" s="46" t="s">
        <v>274</v>
      </c>
      <c r="H18" s="20"/>
      <c r="I18" s="20"/>
      <c r="J18" s="20" t="s">
        <v>230</v>
      </c>
      <c r="K18" s="20">
        <v>6134</v>
      </c>
      <c r="P18" s="40" t="s">
        <v>87</v>
      </c>
      <c r="Q18" s="40" t="s">
        <v>3</v>
      </c>
      <c r="R18" s="41">
        <v>936</v>
      </c>
      <c r="S18" s="40" t="s">
        <v>17</v>
      </c>
      <c r="T18" s="45" t="s">
        <v>255</v>
      </c>
      <c r="W18" s="154" t="s">
        <v>397</v>
      </c>
      <c r="X18" s="148">
        <v>13</v>
      </c>
      <c r="Y18" s="154" t="s">
        <v>325</v>
      </c>
      <c r="Z18" s="156" t="s">
        <v>390</v>
      </c>
      <c r="AA18" s="46" t="s">
        <v>391</v>
      </c>
      <c r="AB18" s="153">
        <v>6</v>
      </c>
    </row>
    <row r="19" spans="1:28" ht="25.5" customHeight="1" x14ac:dyDescent="0.25">
      <c r="A19" s="46" t="s">
        <v>275</v>
      </c>
      <c r="H19" s="20"/>
      <c r="I19" s="20"/>
      <c r="J19" s="20" t="s">
        <v>231</v>
      </c>
      <c r="K19" s="20">
        <v>9694</v>
      </c>
      <c r="P19" s="40" t="s">
        <v>177</v>
      </c>
      <c r="Q19" s="40" t="s">
        <v>5</v>
      </c>
      <c r="R19" s="41">
        <v>1332</v>
      </c>
      <c r="S19" s="40" t="s">
        <v>16</v>
      </c>
      <c r="T19" s="45" t="s">
        <v>255</v>
      </c>
      <c r="W19" s="154" t="s">
        <v>341</v>
      </c>
      <c r="X19" s="148">
        <v>14</v>
      </c>
      <c r="Y19" s="154" t="s">
        <v>342</v>
      </c>
      <c r="Z19" s="154" t="s">
        <v>343</v>
      </c>
      <c r="AA19" s="148" t="s">
        <v>382</v>
      </c>
      <c r="AB19" s="149">
        <v>6</v>
      </c>
    </row>
    <row r="20" spans="1:28" ht="25.5" customHeight="1" x14ac:dyDescent="0.25">
      <c r="A20" s="46" t="s">
        <v>276</v>
      </c>
      <c r="H20" s="20"/>
      <c r="I20" s="20"/>
      <c r="J20" s="36" t="s">
        <v>246</v>
      </c>
      <c r="K20" s="20">
        <v>6196</v>
      </c>
      <c r="P20" s="40" t="s">
        <v>141</v>
      </c>
      <c r="Q20" s="40" t="s">
        <v>4</v>
      </c>
      <c r="R20" s="41">
        <v>1116</v>
      </c>
      <c r="S20" s="40" t="s">
        <v>15</v>
      </c>
      <c r="T20" s="45" t="s">
        <v>254</v>
      </c>
      <c r="W20" s="155" t="s">
        <v>398</v>
      </c>
      <c r="X20" s="148">
        <v>15</v>
      </c>
      <c r="Y20" s="155" t="s">
        <v>320</v>
      </c>
      <c r="Z20" s="156" t="s">
        <v>376</v>
      </c>
      <c r="AA20" s="46" t="s">
        <v>377</v>
      </c>
      <c r="AB20" s="153">
        <v>6</v>
      </c>
    </row>
    <row r="21" spans="1:28" ht="25.5" customHeight="1" x14ac:dyDescent="0.25">
      <c r="A21" s="46" t="s">
        <v>277</v>
      </c>
      <c r="C21" s="56"/>
      <c r="G21" s="56"/>
      <c r="H21" s="20"/>
      <c r="I21" s="20"/>
      <c r="J21" s="20"/>
      <c r="K21" s="20"/>
      <c r="L21" s="56"/>
      <c r="M21" s="56"/>
      <c r="N21" s="56"/>
      <c r="O21" s="56"/>
      <c r="P21" s="40" t="s">
        <v>142</v>
      </c>
      <c r="Q21" s="40" t="s">
        <v>4</v>
      </c>
      <c r="R21" s="41">
        <v>1116</v>
      </c>
      <c r="S21" s="40" t="s">
        <v>12</v>
      </c>
      <c r="T21" s="45" t="s">
        <v>254</v>
      </c>
      <c r="W21" s="154" t="s">
        <v>344</v>
      </c>
      <c r="X21" s="148">
        <v>16</v>
      </c>
      <c r="Y21" s="154" t="s">
        <v>323</v>
      </c>
      <c r="Z21" s="154" t="s">
        <v>345</v>
      </c>
      <c r="AA21" s="148" t="s">
        <v>374</v>
      </c>
      <c r="AB21" s="149">
        <v>6</v>
      </c>
    </row>
    <row r="22" spans="1:28" ht="25.5" customHeight="1" x14ac:dyDescent="0.25">
      <c r="A22" s="46" t="s">
        <v>278</v>
      </c>
      <c r="P22" s="40" t="s">
        <v>33</v>
      </c>
      <c r="Q22" s="40" t="s">
        <v>2</v>
      </c>
      <c r="R22" s="41">
        <v>648</v>
      </c>
      <c r="S22" s="40" t="s">
        <v>15</v>
      </c>
      <c r="T22" s="45" t="s">
        <v>254</v>
      </c>
      <c r="W22" s="154" t="s">
        <v>346</v>
      </c>
      <c r="X22" s="148">
        <v>17</v>
      </c>
      <c r="Y22" s="154" t="s">
        <v>323</v>
      </c>
      <c r="Z22" s="154" t="s">
        <v>347</v>
      </c>
      <c r="AA22" s="148" t="s">
        <v>385</v>
      </c>
      <c r="AB22" s="149">
        <v>5</v>
      </c>
    </row>
    <row r="23" spans="1:28" ht="25.5" customHeight="1" x14ac:dyDescent="0.25">
      <c r="A23" s="46" t="s">
        <v>279</v>
      </c>
      <c r="P23" s="40" t="s">
        <v>178</v>
      </c>
      <c r="Q23" s="40" t="s">
        <v>5</v>
      </c>
      <c r="R23" s="41">
        <v>1332</v>
      </c>
      <c r="S23" s="40" t="s">
        <v>12</v>
      </c>
      <c r="T23" s="45" t="s">
        <v>254</v>
      </c>
      <c r="W23" s="154" t="s">
        <v>399</v>
      </c>
      <c r="X23" s="148">
        <v>19</v>
      </c>
      <c r="Y23" s="154" t="s">
        <v>333</v>
      </c>
      <c r="Z23" s="154" t="s">
        <v>349</v>
      </c>
      <c r="AA23" s="148" t="s">
        <v>392</v>
      </c>
      <c r="AB23" s="149">
        <v>6</v>
      </c>
    </row>
    <row r="24" spans="1:28" ht="25.5" customHeight="1" x14ac:dyDescent="0.25">
      <c r="P24" s="40" t="s">
        <v>143</v>
      </c>
      <c r="Q24" s="40" t="s">
        <v>4</v>
      </c>
      <c r="R24" s="41">
        <v>1116</v>
      </c>
      <c r="S24" s="40" t="s">
        <v>15</v>
      </c>
      <c r="T24" s="45" t="s">
        <v>254</v>
      </c>
      <c r="W24" s="154" t="s">
        <v>350</v>
      </c>
      <c r="X24" s="148">
        <v>20</v>
      </c>
      <c r="Y24" s="154" t="s">
        <v>325</v>
      </c>
      <c r="Z24" s="154" t="s">
        <v>351</v>
      </c>
      <c r="AA24" s="148" t="s">
        <v>373</v>
      </c>
      <c r="AB24" s="149">
        <v>5</v>
      </c>
    </row>
    <row r="25" spans="1:28" ht="25.5" customHeight="1" x14ac:dyDescent="0.25">
      <c r="J25" s="38"/>
      <c r="P25" s="40" t="s">
        <v>179</v>
      </c>
      <c r="Q25" s="40" t="s">
        <v>5</v>
      </c>
      <c r="R25" s="41">
        <v>1332</v>
      </c>
      <c r="S25" s="40" t="s">
        <v>16</v>
      </c>
      <c r="T25" s="45" t="s">
        <v>255</v>
      </c>
      <c r="W25" s="154" t="s">
        <v>352</v>
      </c>
      <c r="X25" s="148">
        <v>21</v>
      </c>
      <c r="Y25" s="154" t="s">
        <v>315</v>
      </c>
      <c r="Z25" s="154" t="s">
        <v>353</v>
      </c>
      <c r="AA25" s="148" t="s">
        <v>378</v>
      </c>
      <c r="AB25" s="149">
        <v>7</v>
      </c>
    </row>
    <row r="26" spans="1:28" ht="25.5" customHeight="1" x14ac:dyDescent="0.25">
      <c r="A26" s="2">
        <v>0</v>
      </c>
      <c r="P26" s="40" t="s">
        <v>88</v>
      </c>
      <c r="Q26" s="40" t="s">
        <v>3</v>
      </c>
      <c r="R26" s="41">
        <v>936</v>
      </c>
      <c r="S26" s="40" t="s">
        <v>12</v>
      </c>
      <c r="T26" s="45" t="s">
        <v>254</v>
      </c>
      <c r="W26" s="155" t="s">
        <v>354</v>
      </c>
      <c r="X26" s="148">
        <v>22</v>
      </c>
      <c r="Y26" s="155" t="s">
        <v>333</v>
      </c>
      <c r="Z26" s="154" t="s">
        <v>355</v>
      </c>
      <c r="AA26" s="148" t="s">
        <v>383</v>
      </c>
      <c r="AB26" s="149">
        <v>6</v>
      </c>
    </row>
    <row r="27" spans="1:28" ht="25.5" customHeight="1" x14ac:dyDescent="0.25">
      <c r="P27" s="40" t="s">
        <v>34</v>
      </c>
      <c r="Q27" s="40" t="s">
        <v>2</v>
      </c>
      <c r="R27" s="41">
        <v>648</v>
      </c>
      <c r="S27" s="40" t="s">
        <v>11</v>
      </c>
      <c r="T27" s="45" t="s">
        <v>254</v>
      </c>
      <c r="W27" s="154" t="s">
        <v>410</v>
      </c>
      <c r="X27" s="148">
        <v>18</v>
      </c>
      <c r="Y27" s="154" t="s">
        <v>315</v>
      </c>
      <c r="Z27" s="154" t="s">
        <v>348</v>
      </c>
      <c r="AA27" s="148" t="s">
        <v>386</v>
      </c>
      <c r="AB27" s="149">
        <v>5</v>
      </c>
    </row>
    <row r="28" spans="1:28" ht="25.5" customHeight="1" x14ac:dyDescent="0.25">
      <c r="P28" s="40" t="s">
        <v>35</v>
      </c>
      <c r="Q28" s="40" t="s">
        <v>2</v>
      </c>
      <c r="R28" s="41">
        <v>648</v>
      </c>
      <c r="S28" s="40" t="s">
        <v>14</v>
      </c>
      <c r="T28" s="45" t="s">
        <v>254</v>
      </c>
      <c r="W28" s="154" t="s">
        <v>400</v>
      </c>
      <c r="X28" s="148">
        <v>23</v>
      </c>
      <c r="Y28" s="154" t="s">
        <v>323</v>
      </c>
      <c r="Z28" s="154" t="s">
        <v>356</v>
      </c>
      <c r="AA28" s="148" t="s">
        <v>385</v>
      </c>
      <c r="AB28" s="149">
        <v>5</v>
      </c>
    </row>
    <row r="29" spans="1:28" ht="25.5" customHeight="1" x14ac:dyDescent="0.25">
      <c r="P29" s="40" t="s">
        <v>89</v>
      </c>
      <c r="Q29" s="40" t="s">
        <v>3</v>
      </c>
      <c r="R29" s="41">
        <v>936</v>
      </c>
      <c r="S29" s="40" t="s">
        <v>16</v>
      </c>
      <c r="T29" s="45" t="s">
        <v>254</v>
      </c>
      <c r="W29" s="154" t="s">
        <v>357</v>
      </c>
      <c r="X29" s="148">
        <v>24</v>
      </c>
      <c r="Y29" s="154" t="s">
        <v>333</v>
      </c>
      <c r="Z29" s="154" t="s">
        <v>358</v>
      </c>
      <c r="AA29" s="148" t="s">
        <v>393</v>
      </c>
      <c r="AB29" s="149">
        <v>6</v>
      </c>
    </row>
    <row r="30" spans="1:28" ht="25.5" customHeight="1" x14ac:dyDescent="0.25">
      <c r="P30" s="40" t="s">
        <v>144</v>
      </c>
      <c r="Q30" s="40" t="s">
        <v>4</v>
      </c>
      <c r="R30" s="41">
        <v>1116</v>
      </c>
      <c r="S30" s="40" t="s">
        <v>11</v>
      </c>
      <c r="T30" s="45" t="s">
        <v>254</v>
      </c>
      <c r="W30" s="154" t="s">
        <v>359</v>
      </c>
      <c r="X30" s="148">
        <v>25</v>
      </c>
      <c r="Y30" s="154" t="s">
        <v>323</v>
      </c>
      <c r="Z30" s="154" t="s">
        <v>360</v>
      </c>
      <c r="AA30" s="148" t="s">
        <v>374</v>
      </c>
      <c r="AB30" s="149">
        <v>6</v>
      </c>
    </row>
    <row r="31" spans="1:28" ht="25.5" customHeight="1" x14ac:dyDescent="0.25">
      <c r="P31" s="40" t="s">
        <v>145</v>
      </c>
      <c r="Q31" s="40" t="s">
        <v>4</v>
      </c>
      <c r="R31" s="41">
        <v>1116</v>
      </c>
      <c r="S31" s="40" t="s">
        <v>15</v>
      </c>
      <c r="T31" s="45" t="s">
        <v>254</v>
      </c>
      <c r="W31" s="154" t="s">
        <v>362</v>
      </c>
      <c r="X31" s="148">
        <v>27</v>
      </c>
      <c r="Y31" s="154" t="s">
        <v>323</v>
      </c>
      <c r="Z31" s="154" t="s">
        <v>363</v>
      </c>
      <c r="AA31" s="148" t="s">
        <v>385</v>
      </c>
      <c r="AB31" s="149">
        <v>5</v>
      </c>
    </row>
    <row r="32" spans="1:28" ht="25.5" customHeight="1" x14ac:dyDescent="0.25">
      <c r="P32" s="40" t="s">
        <v>146</v>
      </c>
      <c r="Q32" s="40" t="s">
        <v>4</v>
      </c>
      <c r="R32" s="41">
        <v>1116</v>
      </c>
      <c r="S32" s="40" t="s">
        <v>16</v>
      </c>
      <c r="T32" s="45" t="s">
        <v>254</v>
      </c>
      <c r="W32" s="154" t="s">
        <v>364</v>
      </c>
      <c r="X32" s="148">
        <v>28</v>
      </c>
      <c r="Y32" s="154" t="s">
        <v>325</v>
      </c>
      <c r="Z32" s="154" t="s">
        <v>365</v>
      </c>
      <c r="AA32" s="148" t="s">
        <v>394</v>
      </c>
      <c r="AB32" s="149">
        <v>5</v>
      </c>
    </row>
    <row r="33" spans="8:28" ht="25.5" customHeight="1" x14ac:dyDescent="0.25">
      <c r="P33" s="40" t="s">
        <v>36</v>
      </c>
      <c r="Q33" s="40" t="s">
        <v>2</v>
      </c>
      <c r="R33" s="41">
        <v>648</v>
      </c>
      <c r="S33" s="40" t="s">
        <v>11</v>
      </c>
      <c r="T33" s="45" t="s">
        <v>254</v>
      </c>
      <c r="W33" s="157" t="s">
        <v>366</v>
      </c>
      <c r="X33" s="148">
        <v>29</v>
      </c>
      <c r="Y33" s="157" t="s">
        <v>325</v>
      </c>
      <c r="Z33" s="157" t="s">
        <v>367</v>
      </c>
      <c r="AA33" s="158" t="s">
        <v>375</v>
      </c>
      <c r="AB33" s="159">
        <v>6</v>
      </c>
    </row>
    <row r="34" spans="8:28" ht="25.5" customHeight="1" x14ac:dyDescent="0.25">
      <c r="P34" s="40" t="s">
        <v>90</v>
      </c>
      <c r="Q34" s="40" t="s">
        <v>3</v>
      </c>
      <c r="R34" s="41">
        <v>936</v>
      </c>
      <c r="S34" s="40" t="s">
        <v>11</v>
      </c>
      <c r="T34" s="45" t="s">
        <v>254</v>
      </c>
      <c r="W34" s="154" t="s">
        <v>368</v>
      </c>
      <c r="X34" s="148">
        <v>30</v>
      </c>
      <c r="Y34" s="154" t="s">
        <v>315</v>
      </c>
      <c r="Z34" s="154" t="s">
        <v>369</v>
      </c>
      <c r="AA34" s="158" t="s">
        <v>378</v>
      </c>
      <c r="AB34" s="159">
        <v>7</v>
      </c>
    </row>
    <row r="35" spans="8:28" ht="15" x14ac:dyDescent="0.25">
      <c r="P35" s="40" t="s">
        <v>37</v>
      </c>
      <c r="Q35" s="40" t="s">
        <v>2</v>
      </c>
      <c r="R35" s="41">
        <v>648</v>
      </c>
      <c r="S35" s="40" t="s">
        <v>15</v>
      </c>
      <c r="T35" s="45" t="s">
        <v>254</v>
      </c>
    </row>
    <row r="36" spans="8:28" ht="15" x14ac:dyDescent="0.25">
      <c r="P36" s="40" t="s">
        <v>91</v>
      </c>
      <c r="Q36" s="40" t="s">
        <v>3</v>
      </c>
      <c r="R36" s="41">
        <v>936</v>
      </c>
      <c r="S36" s="40" t="s">
        <v>11</v>
      </c>
      <c r="T36" s="45" t="s">
        <v>254</v>
      </c>
    </row>
    <row r="37" spans="8:28" ht="15" x14ac:dyDescent="0.25">
      <c r="H37" s="101" t="str">
        <f>H22&amp;J22</f>
        <v/>
      </c>
      <c r="P37" s="40" t="s">
        <v>92</v>
      </c>
      <c r="Q37" s="40" t="s">
        <v>3</v>
      </c>
      <c r="R37" s="41">
        <v>936</v>
      </c>
      <c r="S37" s="40" t="s">
        <v>11</v>
      </c>
      <c r="T37" s="45" t="s">
        <v>254</v>
      </c>
    </row>
    <row r="38" spans="8:28" ht="15" x14ac:dyDescent="0.25">
      <c r="P38" s="40" t="s">
        <v>93</v>
      </c>
      <c r="Q38" s="40" t="s">
        <v>3</v>
      </c>
      <c r="R38" s="41">
        <v>936</v>
      </c>
      <c r="S38" s="40" t="s">
        <v>15</v>
      </c>
      <c r="T38" s="45" t="s">
        <v>254</v>
      </c>
    </row>
    <row r="39" spans="8:28" ht="15" x14ac:dyDescent="0.25">
      <c r="P39" s="40" t="s">
        <v>147</v>
      </c>
      <c r="Q39" s="40" t="s">
        <v>4</v>
      </c>
      <c r="R39" s="41">
        <v>1116</v>
      </c>
      <c r="S39" s="40" t="s">
        <v>13</v>
      </c>
      <c r="T39" s="45" t="s">
        <v>255</v>
      </c>
    </row>
    <row r="40" spans="8:28" ht="15" x14ac:dyDescent="0.25">
      <c r="P40" s="40" t="s">
        <v>94</v>
      </c>
      <c r="Q40" s="40" t="s">
        <v>3</v>
      </c>
      <c r="R40" s="41">
        <v>936</v>
      </c>
      <c r="S40" s="40" t="s">
        <v>15</v>
      </c>
      <c r="T40" s="45" t="s">
        <v>254</v>
      </c>
    </row>
    <row r="41" spans="8:28" ht="15" x14ac:dyDescent="0.25">
      <c r="P41" s="40" t="s">
        <v>180</v>
      </c>
      <c r="Q41" s="40" t="s">
        <v>5</v>
      </c>
      <c r="R41" s="41">
        <v>1332</v>
      </c>
      <c r="S41" s="40" t="s">
        <v>15</v>
      </c>
      <c r="T41" s="45" t="s">
        <v>254</v>
      </c>
    </row>
    <row r="42" spans="8:28" ht="15" x14ac:dyDescent="0.25">
      <c r="P42" s="40" t="s">
        <v>95</v>
      </c>
      <c r="Q42" s="40" t="s">
        <v>3</v>
      </c>
      <c r="R42" s="41">
        <v>936</v>
      </c>
      <c r="S42" s="40" t="s">
        <v>11</v>
      </c>
      <c r="T42" s="45" t="s">
        <v>254</v>
      </c>
    </row>
    <row r="43" spans="8:28" ht="15" x14ac:dyDescent="0.25">
      <c r="P43" s="40" t="s">
        <v>38</v>
      </c>
      <c r="Q43" s="40" t="s">
        <v>2</v>
      </c>
      <c r="R43" s="41">
        <v>648</v>
      </c>
      <c r="S43" s="40" t="s">
        <v>14</v>
      </c>
      <c r="T43" s="45" t="s">
        <v>254</v>
      </c>
    </row>
    <row r="44" spans="8:28" ht="15" x14ac:dyDescent="0.25">
      <c r="P44" s="40" t="s">
        <v>96</v>
      </c>
      <c r="Q44" s="40" t="s">
        <v>3</v>
      </c>
      <c r="R44" s="41">
        <v>936</v>
      </c>
      <c r="S44" s="40" t="s">
        <v>15</v>
      </c>
      <c r="T44" s="45" t="s">
        <v>255</v>
      </c>
    </row>
    <row r="45" spans="8:28" ht="15" x14ac:dyDescent="0.25">
      <c r="P45" s="40" t="s">
        <v>97</v>
      </c>
      <c r="Q45" s="40" t="s">
        <v>3</v>
      </c>
      <c r="R45" s="41">
        <v>936</v>
      </c>
      <c r="S45" s="40" t="s">
        <v>16</v>
      </c>
      <c r="T45" s="45" t="s">
        <v>254</v>
      </c>
    </row>
    <row r="46" spans="8:28" ht="15" x14ac:dyDescent="0.25">
      <c r="P46" s="40" t="s">
        <v>98</v>
      </c>
      <c r="Q46" s="40" t="s">
        <v>3</v>
      </c>
      <c r="R46" s="41">
        <v>936</v>
      </c>
      <c r="S46" s="40" t="s">
        <v>14</v>
      </c>
      <c r="T46" s="45" t="s">
        <v>254</v>
      </c>
    </row>
    <row r="47" spans="8:28" ht="15" x14ac:dyDescent="0.25">
      <c r="P47" s="40" t="s">
        <v>39</v>
      </c>
      <c r="Q47" s="40" t="s">
        <v>2</v>
      </c>
      <c r="R47" s="41">
        <v>648</v>
      </c>
      <c r="S47" s="40" t="s">
        <v>11</v>
      </c>
      <c r="T47" s="45" t="s">
        <v>254</v>
      </c>
    </row>
    <row r="48" spans="8:28" ht="15" x14ac:dyDescent="0.25">
      <c r="P48" s="40" t="s">
        <v>148</v>
      </c>
      <c r="Q48" s="40" t="s">
        <v>4</v>
      </c>
      <c r="R48" s="41">
        <v>1116</v>
      </c>
      <c r="S48" s="40" t="s">
        <v>11</v>
      </c>
      <c r="T48" s="45" t="s">
        <v>254</v>
      </c>
    </row>
    <row r="49" spans="16:20" ht="15" x14ac:dyDescent="0.25">
      <c r="P49" s="40" t="s">
        <v>234</v>
      </c>
      <c r="Q49" s="40" t="s">
        <v>2</v>
      </c>
      <c r="R49" s="41">
        <v>648</v>
      </c>
      <c r="S49" s="40" t="s">
        <v>15</v>
      </c>
      <c r="T49" s="45" t="s">
        <v>254</v>
      </c>
    </row>
    <row r="50" spans="16:20" ht="15" x14ac:dyDescent="0.25">
      <c r="P50" s="40" t="s">
        <v>181</v>
      </c>
      <c r="Q50" s="40" t="s">
        <v>5</v>
      </c>
      <c r="R50" s="41">
        <v>1332</v>
      </c>
      <c r="S50" s="40" t="s">
        <v>15</v>
      </c>
      <c r="T50" s="45" t="s">
        <v>255</v>
      </c>
    </row>
    <row r="51" spans="16:20" ht="15" x14ac:dyDescent="0.25">
      <c r="P51" s="40" t="s">
        <v>149</v>
      </c>
      <c r="Q51" s="40" t="s">
        <v>4</v>
      </c>
      <c r="R51" s="41">
        <v>1116</v>
      </c>
      <c r="S51" s="40" t="s">
        <v>11</v>
      </c>
      <c r="T51" s="45" t="s">
        <v>254</v>
      </c>
    </row>
    <row r="52" spans="16:20" ht="15" x14ac:dyDescent="0.25">
      <c r="P52" s="40" t="s">
        <v>40</v>
      </c>
      <c r="Q52" s="40" t="s">
        <v>2</v>
      </c>
      <c r="R52" s="41">
        <v>648</v>
      </c>
      <c r="S52" s="40" t="s">
        <v>12</v>
      </c>
      <c r="T52" s="45" t="s">
        <v>254</v>
      </c>
    </row>
    <row r="53" spans="16:20" ht="15" x14ac:dyDescent="0.25">
      <c r="P53" s="40" t="s">
        <v>182</v>
      </c>
      <c r="Q53" s="40" t="s">
        <v>5</v>
      </c>
      <c r="R53" s="41">
        <v>1332</v>
      </c>
      <c r="S53" s="40" t="s">
        <v>16</v>
      </c>
      <c r="T53" s="45" t="s">
        <v>254</v>
      </c>
    </row>
    <row r="54" spans="16:20" ht="15" x14ac:dyDescent="0.25">
      <c r="P54" s="40" t="s">
        <v>150</v>
      </c>
      <c r="Q54" s="40" t="s">
        <v>4</v>
      </c>
      <c r="R54" s="41">
        <v>1116</v>
      </c>
      <c r="S54" s="40" t="s">
        <v>12</v>
      </c>
      <c r="T54" s="45" t="s">
        <v>254</v>
      </c>
    </row>
    <row r="55" spans="16:20" ht="15" x14ac:dyDescent="0.25">
      <c r="P55" s="40" t="s">
        <v>183</v>
      </c>
      <c r="Q55" s="40" t="s">
        <v>5</v>
      </c>
      <c r="R55" s="41">
        <v>1332</v>
      </c>
      <c r="S55" s="40" t="s">
        <v>16</v>
      </c>
      <c r="T55" s="45" t="s">
        <v>255</v>
      </c>
    </row>
    <row r="56" spans="16:20" ht="15" x14ac:dyDescent="0.25">
      <c r="P56" s="40" t="s">
        <v>151</v>
      </c>
      <c r="Q56" s="40" t="s">
        <v>4</v>
      </c>
      <c r="R56" s="41">
        <v>1116</v>
      </c>
      <c r="S56" s="40" t="s">
        <v>11</v>
      </c>
      <c r="T56" s="45" t="s">
        <v>254</v>
      </c>
    </row>
    <row r="57" spans="16:20" ht="15" x14ac:dyDescent="0.25">
      <c r="P57" s="40" t="s">
        <v>99</v>
      </c>
      <c r="Q57" s="40" t="s">
        <v>3</v>
      </c>
      <c r="R57" s="41">
        <v>936</v>
      </c>
      <c r="S57" s="40" t="s">
        <v>12</v>
      </c>
      <c r="T57" s="45" t="s">
        <v>254</v>
      </c>
    </row>
    <row r="58" spans="16:20" ht="15" x14ac:dyDescent="0.25">
      <c r="P58" s="40" t="s">
        <v>100</v>
      </c>
      <c r="Q58" s="40" t="s">
        <v>3</v>
      </c>
      <c r="R58" s="41">
        <v>936</v>
      </c>
      <c r="S58" s="40" t="s">
        <v>11</v>
      </c>
      <c r="T58" s="45" t="s">
        <v>254</v>
      </c>
    </row>
    <row r="59" spans="16:20" ht="15" x14ac:dyDescent="0.25">
      <c r="P59" s="40" t="s">
        <v>41</v>
      </c>
      <c r="Q59" s="40" t="s">
        <v>2</v>
      </c>
      <c r="R59" s="41">
        <v>648</v>
      </c>
      <c r="S59" s="40" t="s">
        <v>12</v>
      </c>
      <c r="T59" s="45" t="s">
        <v>254</v>
      </c>
    </row>
    <row r="60" spans="16:20" ht="15" x14ac:dyDescent="0.25">
      <c r="P60" s="40" t="s">
        <v>152</v>
      </c>
      <c r="Q60" s="40" t="s">
        <v>4</v>
      </c>
      <c r="R60" s="41">
        <v>1116</v>
      </c>
      <c r="S60" s="40" t="s">
        <v>15</v>
      </c>
      <c r="T60" s="45" t="s">
        <v>254</v>
      </c>
    </row>
    <row r="61" spans="16:20" ht="15" x14ac:dyDescent="0.25">
      <c r="P61" s="40" t="s">
        <v>235</v>
      </c>
      <c r="Q61" s="40" t="s">
        <v>2</v>
      </c>
      <c r="R61" s="41">
        <v>648</v>
      </c>
      <c r="S61" s="40" t="s">
        <v>14</v>
      </c>
      <c r="T61" s="45" t="s">
        <v>254</v>
      </c>
    </row>
    <row r="62" spans="16:20" ht="15" x14ac:dyDescent="0.25">
      <c r="P62" s="40" t="s">
        <v>101</v>
      </c>
      <c r="Q62" s="40" t="s">
        <v>3</v>
      </c>
      <c r="R62" s="41">
        <v>936</v>
      </c>
      <c r="S62" s="40" t="s">
        <v>11</v>
      </c>
      <c r="T62" s="45" t="s">
        <v>254</v>
      </c>
    </row>
    <row r="63" spans="16:20" ht="15" x14ac:dyDescent="0.25">
      <c r="P63" s="40" t="s">
        <v>236</v>
      </c>
      <c r="Q63" s="40" t="s">
        <v>3</v>
      </c>
      <c r="R63" s="41">
        <v>936</v>
      </c>
      <c r="S63" s="40" t="s">
        <v>16</v>
      </c>
      <c r="T63" s="45" t="s">
        <v>254</v>
      </c>
    </row>
    <row r="64" spans="16:20" ht="15" x14ac:dyDescent="0.25">
      <c r="P64" s="40" t="s">
        <v>42</v>
      </c>
      <c r="Q64" s="40" t="s">
        <v>2</v>
      </c>
      <c r="R64" s="41">
        <v>648</v>
      </c>
      <c r="S64" s="40" t="s">
        <v>16</v>
      </c>
      <c r="T64" s="45" t="s">
        <v>254</v>
      </c>
    </row>
    <row r="65" spans="16:20" ht="15" x14ac:dyDescent="0.25">
      <c r="P65" s="40" t="s">
        <v>184</v>
      </c>
      <c r="Q65" s="40" t="s">
        <v>5</v>
      </c>
      <c r="R65" s="41">
        <v>1332</v>
      </c>
      <c r="S65" s="40" t="s">
        <v>16</v>
      </c>
      <c r="T65" s="45" t="s">
        <v>255</v>
      </c>
    </row>
    <row r="66" spans="16:20" ht="15" x14ac:dyDescent="0.25">
      <c r="P66" s="40" t="s">
        <v>185</v>
      </c>
      <c r="Q66" s="40" t="s">
        <v>5</v>
      </c>
      <c r="R66" s="41">
        <v>1332</v>
      </c>
      <c r="S66" s="40" t="s">
        <v>13</v>
      </c>
      <c r="T66" s="45" t="s">
        <v>255</v>
      </c>
    </row>
    <row r="67" spans="16:20" ht="15" x14ac:dyDescent="0.25">
      <c r="P67" s="40" t="s">
        <v>102</v>
      </c>
      <c r="Q67" s="40" t="s">
        <v>3</v>
      </c>
      <c r="R67" s="41">
        <v>936</v>
      </c>
      <c r="S67" s="40" t="s">
        <v>16</v>
      </c>
      <c r="T67" s="45" t="s">
        <v>254</v>
      </c>
    </row>
    <row r="68" spans="16:20" ht="15" x14ac:dyDescent="0.25">
      <c r="P68" s="40" t="s">
        <v>103</v>
      </c>
      <c r="Q68" s="40" t="s">
        <v>3</v>
      </c>
      <c r="R68" s="41">
        <v>936</v>
      </c>
      <c r="S68" s="40" t="s">
        <v>11</v>
      </c>
      <c r="T68" s="45" t="s">
        <v>254</v>
      </c>
    </row>
    <row r="69" spans="16:20" ht="15" x14ac:dyDescent="0.25">
      <c r="P69" s="40" t="s">
        <v>153</v>
      </c>
      <c r="Q69" s="40" t="s">
        <v>4</v>
      </c>
      <c r="R69" s="41">
        <v>1116</v>
      </c>
      <c r="S69" s="40" t="s">
        <v>17</v>
      </c>
      <c r="T69" s="45" t="s">
        <v>254</v>
      </c>
    </row>
    <row r="70" spans="16:20" ht="15" x14ac:dyDescent="0.25">
      <c r="P70" s="40" t="s">
        <v>43</v>
      </c>
      <c r="Q70" s="40" t="s">
        <v>2</v>
      </c>
      <c r="R70" s="41">
        <v>648</v>
      </c>
      <c r="S70" s="40" t="s">
        <v>15</v>
      </c>
      <c r="T70" s="45" t="s">
        <v>254</v>
      </c>
    </row>
    <row r="71" spans="16:20" ht="15" x14ac:dyDescent="0.25">
      <c r="P71" s="40" t="s">
        <v>186</v>
      </c>
      <c r="Q71" s="40" t="s">
        <v>5</v>
      </c>
      <c r="R71" s="41">
        <v>1332</v>
      </c>
      <c r="S71" s="40" t="s">
        <v>16</v>
      </c>
      <c r="T71" s="45" t="s">
        <v>255</v>
      </c>
    </row>
    <row r="72" spans="16:20" ht="15" x14ac:dyDescent="0.25">
      <c r="P72" s="40" t="s">
        <v>187</v>
      </c>
      <c r="Q72" s="40" t="s">
        <v>5</v>
      </c>
      <c r="R72" s="41">
        <v>1332</v>
      </c>
      <c r="S72" s="40" t="s">
        <v>16</v>
      </c>
      <c r="T72" s="45" t="s">
        <v>255</v>
      </c>
    </row>
    <row r="73" spans="16:20" ht="15" x14ac:dyDescent="0.25">
      <c r="P73" s="40" t="s">
        <v>154</v>
      </c>
      <c r="Q73" s="40" t="s">
        <v>4</v>
      </c>
      <c r="R73" s="41">
        <v>1116</v>
      </c>
      <c r="S73" s="40" t="s">
        <v>11</v>
      </c>
      <c r="T73" s="45" t="s">
        <v>254</v>
      </c>
    </row>
    <row r="74" spans="16:20" ht="15" x14ac:dyDescent="0.25">
      <c r="P74" s="40" t="s">
        <v>44</v>
      </c>
      <c r="Q74" s="40" t="s">
        <v>2</v>
      </c>
      <c r="R74" s="41">
        <v>648</v>
      </c>
      <c r="S74" s="40" t="s">
        <v>11</v>
      </c>
      <c r="T74" s="45" t="s">
        <v>254</v>
      </c>
    </row>
    <row r="75" spans="16:20" ht="15" x14ac:dyDescent="0.25">
      <c r="P75" s="40" t="s">
        <v>104</v>
      </c>
      <c r="Q75" s="40" t="s">
        <v>3</v>
      </c>
      <c r="R75" s="41">
        <v>936</v>
      </c>
      <c r="S75" s="40" t="s">
        <v>11</v>
      </c>
      <c r="T75" s="45" t="s">
        <v>254</v>
      </c>
    </row>
    <row r="76" spans="16:20" ht="15" x14ac:dyDescent="0.25">
      <c r="P76" s="40" t="s">
        <v>105</v>
      </c>
      <c r="Q76" s="40" t="s">
        <v>3</v>
      </c>
      <c r="R76" s="41">
        <v>936</v>
      </c>
      <c r="S76" s="40" t="s">
        <v>15</v>
      </c>
      <c r="T76" s="45" t="s">
        <v>254</v>
      </c>
    </row>
    <row r="77" spans="16:20" ht="15" x14ac:dyDescent="0.25">
      <c r="P77" s="40" t="s">
        <v>188</v>
      </c>
      <c r="Q77" s="40" t="s">
        <v>5</v>
      </c>
      <c r="R77" s="41">
        <v>1332</v>
      </c>
      <c r="S77" s="40" t="s">
        <v>12</v>
      </c>
      <c r="T77" s="45" t="s">
        <v>254</v>
      </c>
    </row>
    <row r="78" spans="16:20" ht="15" x14ac:dyDescent="0.25">
      <c r="P78" s="40" t="s">
        <v>189</v>
      </c>
      <c r="Q78" s="40" t="s">
        <v>5</v>
      </c>
      <c r="R78" s="41">
        <v>1332</v>
      </c>
      <c r="S78" s="40" t="s">
        <v>16</v>
      </c>
      <c r="T78" s="45" t="s">
        <v>254</v>
      </c>
    </row>
    <row r="79" spans="16:20" ht="15" x14ac:dyDescent="0.25">
      <c r="P79" s="40" t="s">
        <v>155</v>
      </c>
      <c r="Q79" s="40" t="s">
        <v>4</v>
      </c>
      <c r="R79" s="41">
        <v>1116</v>
      </c>
      <c r="S79" s="40" t="s">
        <v>12</v>
      </c>
      <c r="T79" s="45" t="s">
        <v>254</v>
      </c>
    </row>
    <row r="80" spans="16:20" ht="15" x14ac:dyDescent="0.25">
      <c r="P80" s="40" t="s">
        <v>45</v>
      </c>
      <c r="Q80" s="40" t="s">
        <v>2</v>
      </c>
      <c r="R80" s="41">
        <v>648</v>
      </c>
      <c r="S80" s="40" t="s">
        <v>14</v>
      </c>
      <c r="T80" s="45" t="s">
        <v>254</v>
      </c>
    </row>
    <row r="81" spans="16:20" ht="15" x14ac:dyDescent="0.25">
      <c r="P81" s="40" t="s">
        <v>47</v>
      </c>
      <c r="Q81" s="40" t="s">
        <v>2</v>
      </c>
      <c r="R81" s="41">
        <v>648</v>
      </c>
      <c r="S81" s="40" t="s">
        <v>11</v>
      </c>
      <c r="T81" s="45" t="s">
        <v>254</v>
      </c>
    </row>
    <row r="82" spans="16:20" ht="15" x14ac:dyDescent="0.25">
      <c r="P82" s="40" t="s">
        <v>46</v>
      </c>
      <c r="Q82" s="40" t="s">
        <v>2</v>
      </c>
      <c r="R82" s="41">
        <v>648</v>
      </c>
      <c r="S82" s="40" t="s">
        <v>11</v>
      </c>
      <c r="T82" s="45" t="s">
        <v>254</v>
      </c>
    </row>
    <row r="83" spans="16:20" ht="15" x14ac:dyDescent="0.25">
      <c r="P83" s="40" t="s">
        <v>106</v>
      </c>
      <c r="Q83" s="40" t="s">
        <v>3</v>
      </c>
      <c r="R83" s="41">
        <v>936</v>
      </c>
      <c r="S83" s="40" t="s">
        <v>11</v>
      </c>
      <c r="T83" s="45" t="s">
        <v>254</v>
      </c>
    </row>
    <row r="84" spans="16:20" ht="15" x14ac:dyDescent="0.25">
      <c r="P84" s="40" t="s">
        <v>107</v>
      </c>
      <c r="Q84" s="40" t="s">
        <v>3</v>
      </c>
      <c r="R84" s="41">
        <v>936</v>
      </c>
      <c r="S84" s="40" t="s">
        <v>12</v>
      </c>
      <c r="T84" s="45" t="s">
        <v>254</v>
      </c>
    </row>
    <row r="85" spans="16:20" ht="15" x14ac:dyDescent="0.25">
      <c r="P85" s="40" t="s">
        <v>48</v>
      </c>
      <c r="Q85" s="40" t="s">
        <v>2</v>
      </c>
      <c r="R85" s="41">
        <v>648</v>
      </c>
      <c r="S85" s="40" t="s">
        <v>12</v>
      </c>
      <c r="T85" s="45" t="s">
        <v>254</v>
      </c>
    </row>
    <row r="86" spans="16:20" ht="15" x14ac:dyDescent="0.25">
      <c r="P86" s="40" t="s">
        <v>190</v>
      </c>
      <c r="Q86" s="40" t="s">
        <v>5</v>
      </c>
      <c r="R86" s="41">
        <v>1332</v>
      </c>
      <c r="S86" s="40" t="s">
        <v>15</v>
      </c>
      <c r="T86" s="45" t="s">
        <v>254</v>
      </c>
    </row>
    <row r="87" spans="16:20" ht="15" x14ac:dyDescent="0.25">
      <c r="P87" s="40" t="s">
        <v>108</v>
      </c>
      <c r="Q87" s="40" t="s">
        <v>3</v>
      </c>
      <c r="R87" s="41">
        <v>936</v>
      </c>
      <c r="S87" s="40" t="s">
        <v>16</v>
      </c>
      <c r="T87" s="45" t="s">
        <v>254</v>
      </c>
    </row>
    <row r="88" spans="16:20" ht="15" x14ac:dyDescent="0.25">
      <c r="P88" s="40" t="s">
        <v>109</v>
      </c>
      <c r="Q88" s="40" t="s">
        <v>3</v>
      </c>
      <c r="R88" s="41">
        <v>936</v>
      </c>
      <c r="S88" s="40" t="s">
        <v>15</v>
      </c>
      <c r="T88" s="45" t="s">
        <v>254</v>
      </c>
    </row>
    <row r="89" spans="16:20" ht="15" x14ac:dyDescent="0.25">
      <c r="P89" s="40" t="s">
        <v>110</v>
      </c>
      <c r="Q89" s="40" t="s">
        <v>3</v>
      </c>
      <c r="R89" s="41">
        <v>936</v>
      </c>
      <c r="S89" s="40" t="s">
        <v>17</v>
      </c>
      <c r="T89" s="45" t="s">
        <v>254</v>
      </c>
    </row>
    <row r="90" spans="16:20" ht="15" x14ac:dyDescent="0.25">
      <c r="P90" s="40" t="s">
        <v>111</v>
      </c>
      <c r="Q90" s="40" t="s">
        <v>3</v>
      </c>
      <c r="R90" s="41">
        <v>936</v>
      </c>
      <c r="S90" s="40" t="s">
        <v>15</v>
      </c>
      <c r="T90" s="45" t="s">
        <v>255</v>
      </c>
    </row>
    <row r="91" spans="16:20" ht="15" x14ac:dyDescent="0.25">
      <c r="P91" s="40" t="s">
        <v>49</v>
      </c>
      <c r="Q91" s="40" t="s">
        <v>2</v>
      </c>
      <c r="R91" s="41">
        <v>648</v>
      </c>
      <c r="S91" s="40" t="s">
        <v>15</v>
      </c>
      <c r="T91" s="45" t="s">
        <v>254</v>
      </c>
    </row>
    <row r="92" spans="16:20" ht="15" x14ac:dyDescent="0.25">
      <c r="P92" s="40" t="s">
        <v>50</v>
      </c>
      <c r="Q92" s="40" t="s">
        <v>2</v>
      </c>
      <c r="R92" s="41">
        <v>648</v>
      </c>
      <c r="S92" s="40" t="s">
        <v>15</v>
      </c>
      <c r="T92" s="45" t="s">
        <v>254</v>
      </c>
    </row>
    <row r="93" spans="16:20" ht="15" x14ac:dyDescent="0.25">
      <c r="P93" s="40" t="s">
        <v>51</v>
      </c>
      <c r="Q93" s="40" t="s">
        <v>2</v>
      </c>
      <c r="R93" s="41">
        <v>648</v>
      </c>
      <c r="S93" s="40" t="s">
        <v>15</v>
      </c>
      <c r="T93" s="45" t="s">
        <v>254</v>
      </c>
    </row>
    <row r="94" spans="16:20" ht="15" x14ac:dyDescent="0.25">
      <c r="P94" s="40" t="s">
        <v>191</v>
      </c>
      <c r="Q94" s="40" t="s">
        <v>5</v>
      </c>
      <c r="R94" s="41">
        <v>1332</v>
      </c>
      <c r="S94" s="40" t="s">
        <v>16</v>
      </c>
      <c r="T94" s="45" t="s">
        <v>255</v>
      </c>
    </row>
    <row r="95" spans="16:20" ht="15" x14ac:dyDescent="0.25">
      <c r="P95" s="40" t="s">
        <v>192</v>
      </c>
      <c r="Q95" s="40" t="s">
        <v>5</v>
      </c>
      <c r="R95" s="41">
        <v>1332</v>
      </c>
      <c r="S95" s="40" t="s">
        <v>16</v>
      </c>
      <c r="T95" s="45" t="s">
        <v>254</v>
      </c>
    </row>
    <row r="96" spans="16:20" ht="15" x14ac:dyDescent="0.25">
      <c r="P96" s="40" t="s">
        <v>193</v>
      </c>
      <c r="Q96" s="40" t="s">
        <v>5</v>
      </c>
      <c r="R96" s="41">
        <v>1332</v>
      </c>
      <c r="S96" s="40" t="s">
        <v>15</v>
      </c>
      <c r="T96" s="45" t="s">
        <v>254</v>
      </c>
    </row>
    <row r="97" spans="16:20" ht="15" x14ac:dyDescent="0.25">
      <c r="P97" s="40" t="s">
        <v>194</v>
      </c>
      <c r="Q97" s="40" t="s">
        <v>5</v>
      </c>
      <c r="R97" s="41">
        <v>1332</v>
      </c>
      <c r="S97" s="40" t="s">
        <v>16</v>
      </c>
      <c r="T97" s="45" t="s">
        <v>255</v>
      </c>
    </row>
    <row r="98" spans="16:20" ht="15" x14ac:dyDescent="0.25">
      <c r="P98" s="40" t="s">
        <v>156</v>
      </c>
      <c r="Q98" s="40" t="s">
        <v>4</v>
      </c>
      <c r="R98" s="41">
        <v>1116</v>
      </c>
      <c r="S98" s="40" t="s">
        <v>12</v>
      </c>
      <c r="T98" s="45" t="s">
        <v>254</v>
      </c>
    </row>
    <row r="99" spans="16:20" ht="15" x14ac:dyDescent="0.25">
      <c r="P99" s="40" t="s">
        <v>195</v>
      </c>
      <c r="Q99" s="40" t="s">
        <v>5</v>
      </c>
      <c r="R99" s="41">
        <v>1332</v>
      </c>
      <c r="S99" s="40" t="s">
        <v>15</v>
      </c>
      <c r="T99" s="45" t="s">
        <v>255</v>
      </c>
    </row>
    <row r="100" spans="16:20" ht="15" x14ac:dyDescent="0.25">
      <c r="P100" s="40" t="s">
        <v>157</v>
      </c>
      <c r="Q100" s="40" t="s">
        <v>4</v>
      </c>
      <c r="R100" s="41">
        <v>1116</v>
      </c>
      <c r="S100" s="40" t="s">
        <v>15</v>
      </c>
      <c r="T100" s="45" t="s">
        <v>254</v>
      </c>
    </row>
    <row r="101" spans="16:20" ht="15" x14ac:dyDescent="0.25">
      <c r="P101" s="40" t="s">
        <v>112</v>
      </c>
      <c r="Q101" s="40" t="s">
        <v>3</v>
      </c>
      <c r="R101" s="41">
        <v>936</v>
      </c>
      <c r="S101" s="40" t="s">
        <v>17</v>
      </c>
      <c r="T101" s="45" t="s">
        <v>254</v>
      </c>
    </row>
    <row r="102" spans="16:20" ht="15" x14ac:dyDescent="0.25">
      <c r="P102" s="40" t="s">
        <v>241</v>
      </c>
      <c r="Q102" s="40" t="s">
        <v>5</v>
      </c>
      <c r="R102" s="41">
        <v>1332</v>
      </c>
      <c r="S102" s="40" t="s">
        <v>15</v>
      </c>
      <c r="T102" s="45" t="s">
        <v>254</v>
      </c>
    </row>
    <row r="103" spans="16:20" ht="15" x14ac:dyDescent="0.25">
      <c r="P103" s="40" t="s">
        <v>52</v>
      </c>
      <c r="Q103" s="40" t="s">
        <v>2</v>
      </c>
      <c r="R103" s="41">
        <v>648</v>
      </c>
      <c r="S103" s="40" t="s">
        <v>15</v>
      </c>
      <c r="T103" s="45" t="s">
        <v>254</v>
      </c>
    </row>
    <row r="104" spans="16:20" ht="15" x14ac:dyDescent="0.25">
      <c r="P104" s="40" t="s">
        <v>113</v>
      </c>
      <c r="Q104" s="40" t="s">
        <v>3</v>
      </c>
      <c r="R104" s="41">
        <v>936</v>
      </c>
      <c r="S104" s="40" t="s">
        <v>11</v>
      </c>
      <c r="T104" s="45" t="s">
        <v>254</v>
      </c>
    </row>
    <row r="105" spans="16:20" ht="15" x14ac:dyDescent="0.25">
      <c r="P105" s="40" t="s">
        <v>158</v>
      </c>
      <c r="Q105" s="40" t="s">
        <v>4</v>
      </c>
      <c r="R105" s="41">
        <v>1116</v>
      </c>
      <c r="S105" s="40" t="s">
        <v>16</v>
      </c>
      <c r="T105" s="45" t="s">
        <v>254</v>
      </c>
    </row>
    <row r="106" spans="16:20" ht="15" x14ac:dyDescent="0.25">
      <c r="P106" s="40" t="s">
        <v>53</v>
      </c>
      <c r="Q106" s="40" t="s">
        <v>2</v>
      </c>
      <c r="R106" s="41">
        <v>648</v>
      </c>
      <c r="S106" s="40" t="s">
        <v>15</v>
      </c>
      <c r="T106" s="45" t="s">
        <v>254</v>
      </c>
    </row>
    <row r="107" spans="16:20" ht="15" x14ac:dyDescent="0.25">
      <c r="P107" s="40" t="s">
        <v>159</v>
      </c>
      <c r="Q107" s="40" t="s">
        <v>4</v>
      </c>
      <c r="R107" s="41">
        <v>1116</v>
      </c>
      <c r="S107" s="40" t="s">
        <v>11</v>
      </c>
      <c r="T107" s="45" t="s">
        <v>254</v>
      </c>
    </row>
    <row r="108" spans="16:20" ht="15" x14ac:dyDescent="0.25">
      <c r="P108" s="40" t="s">
        <v>114</v>
      </c>
      <c r="Q108" s="40" t="s">
        <v>3</v>
      </c>
      <c r="R108" s="41">
        <v>936</v>
      </c>
      <c r="S108" s="40" t="s">
        <v>11</v>
      </c>
      <c r="T108" s="45" t="s">
        <v>254</v>
      </c>
    </row>
    <row r="109" spans="16:20" ht="15" x14ac:dyDescent="0.25">
      <c r="P109" s="40" t="s">
        <v>196</v>
      </c>
      <c r="Q109" s="40" t="s">
        <v>5</v>
      </c>
      <c r="R109" s="41">
        <v>1332</v>
      </c>
      <c r="S109" s="40" t="s">
        <v>16</v>
      </c>
      <c r="T109" s="45" t="s">
        <v>254</v>
      </c>
    </row>
    <row r="110" spans="16:20" ht="15" x14ac:dyDescent="0.25">
      <c r="P110" s="40" t="s">
        <v>160</v>
      </c>
      <c r="Q110" s="40" t="s">
        <v>4</v>
      </c>
      <c r="R110" s="41">
        <v>1116</v>
      </c>
      <c r="S110" s="40" t="s">
        <v>16</v>
      </c>
      <c r="T110" s="45" t="s">
        <v>254</v>
      </c>
    </row>
    <row r="111" spans="16:20" ht="15" x14ac:dyDescent="0.25">
      <c r="P111" s="40" t="s">
        <v>197</v>
      </c>
      <c r="Q111" s="40" t="s">
        <v>5</v>
      </c>
      <c r="R111" s="41">
        <v>1332</v>
      </c>
      <c r="S111" s="40" t="s">
        <v>16</v>
      </c>
      <c r="T111" s="45" t="s">
        <v>254</v>
      </c>
    </row>
    <row r="112" spans="16:20" ht="15" x14ac:dyDescent="0.25">
      <c r="P112" s="40" t="s">
        <v>115</v>
      </c>
      <c r="Q112" s="40" t="s">
        <v>3</v>
      </c>
      <c r="R112" s="41">
        <v>936</v>
      </c>
      <c r="S112" s="40" t="s">
        <v>16</v>
      </c>
      <c r="T112" s="45" t="s">
        <v>254</v>
      </c>
    </row>
    <row r="113" spans="16:20" ht="15" x14ac:dyDescent="0.25">
      <c r="P113" s="40" t="s">
        <v>116</v>
      </c>
      <c r="Q113" s="40" t="s">
        <v>3</v>
      </c>
      <c r="R113" s="41">
        <v>936</v>
      </c>
      <c r="S113" s="40" t="s">
        <v>11</v>
      </c>
      <c r="T113" s="45" t="s">
        <v>254</v>
      </c>
    </row>
    <row r="114" spans="16:20" ht="15" x14ac:dyDescent="0.25">
      <c r="P114" s="40" t="s">
        <v>54</v>
      </c>
      <c r="Q114" s="40" t="s">
        <v>2</v>
      </c>
      <c r="R114" s="41">
        <v>648</v>
      </c>
      <c r="S114" s="40" t="s">
        <v>15</v>
      </c>
      <c r="T114" s="45" t="s">
        <v>254</v>
      </c>
    </row>
    <row r="115" spans="16:20" ht="15" x14ac:dyDescent="0.25">
      <c r="P115" s="40" t="s">
        <v>117</v>
      </c>
      <c r="Q115" s="40" t="s">
        <v>3</v>
      </c>
      <c r="R115" s="41">
        <v>936</v>
      </c>
      <c r="S115" s="40" t="s">
        <v>11</v>
      </c>
      <c r="T115" s="45" t="s">
        <v>254</v>
      </c>
    </row>
    <row r="116" spans="16:20" ht="15" x14ac:dyDescent="0.25">
      <c r="P116" s="40" t="s">
        <v>55</v>
      </c>
      <c r="Q116" s="40" t="s">
        <v>2</v>
      </c>
      <c r="R116" s="41">
        <v>648</v>
      </c>
      <c r="S116" s="40" t="s">
        <v>15</v>
      </c>
      <c r="T116" s="45" t="s">
        <v>254</v>
      </c>
    </row>
    <row r="117" spans="16:20" ht="15" x14ac:dyDescent="0.25">
      <c r="P117" s="40" t="s">
        <v>161</v>
      </c>
      <c r="Q117" s="40" t="s">
        <v>4</v>
      </c>
      <c r="R117" s="41">
        <v>1116</v>
      </c>
      <c r="S117" s="40" t="s">
        <v>11</v>
      </c>
      <c r="T117" s="45" t="s">
        <v>254</v>
      </c>
    </row>
    <row r="118" spans="16:20" ht="15" x14ac:dyDescent="0.25">
      <c r="P118" s="40" t="s">
        <v>162</v>
      </c>
      <c r="Q118" s="40" t="s">
        <v>4</v>
      </c>
      <c r="R118" s="41">
        <v>1116</v>
      </c>
      <c r="S118" s="40" t="s">
        <v>16</v>
      </c>
      <c r="T118" s="45" t="s">
        <v>254</v>
      </c>
    </row>
    <row r="119" spans="16:20" ht="15" x14ac:dyDescent="0.25">
      <c r="P119" s="40" t="s">
        <v>56</v>
      </c>
      <c r="Q119" s="40" t="s">
        <v>2</v>
      </c>
      <c r="R119" s="41">
        <v>648</v>
      </c>
      <c r="S119" s="40" t="s">
        <v>11</v>
      </c>
      <c r="T119" s="45" t="s">
        <v>254</v>
      </c>
    </row>
    <row r="120" spans="16:20" ht="15" x14ac:dyDescent="0.25">
      <c r="P120" s="40" t="s">
        <v>163</v>
      </c>
      <c r="Q120" s="40" t="s">
        <v>4</v>
      </c>
      <c r="R120" s="41">
        <v>1116</v>
      </c>
      <c r="S120" s="40" t="s">
        <v>11</v>
      </c>
      <c r="T120" s="45" t="s">
        <v>254</v>
      </c>
    </row>
    <row r="121" spans="16:20" ht="15" x14ac:dyDescent="0.25">
      <c r="P121" s="40" t="s">
        <v>164</v>
      </c>
      <c r="Q121" s="40" t="s">
        <v>4</v>
      </c>
      <c r="R121" s="41">
        <v>1116</v>
      </c>
      <c r="S121" s="40" t="s">
        <v>11</v>
      </c>
      <c r="T121" s="45" t="s">
        <v>254</v>
      </c>
    </row>
    <row r="122" spans="16:20" ht="15" x14ac:dyDescent="0.25">
      <c r="P122" s="40" t="s">
        <v>165</v>
      </c>
      <c r="Q122" s="40" t="s">
        <v>4</v>
      </c>
      <c r="R122" s="41">
        <v>1116</v>
      </c>
      <c r="S122" s="40" t="s">
        <v>13</v>
      </c>
      <c r="T122" s="45" t="s">
        <v>255</v>
      </c>
    </row>
    <row r="123" spans="16:20" ht="15" x14ac:dyDescent="0.25">
      <c r="P123" s="40" t="s">
        <v>118</v>
      </c>
      <c r="Q123" s="40" t="s">
        <v>3</v>
      </c>
      <c r="R123" s="41">
        <v>936</v>
      </c>
      <c r="S123" s="40" t="s">
        <v>17</v>
      </c>
      <c r="T123" s="45" t="s">
        <v>254</v>
      </c>
    </row>
    <row r="124" spans="16:20" ht="15" x14ac:dyDescent="0.25">
      <c r="P124" s="40" t="s">
        <v>119</v>
      </c>
      <c r="Q124" s="40" t="s">
        <v>3</v>
      </c>
      <c r="R124" s="41">
        <v>936</v>
      </c>
      <c r="S124" s="40" t="s">
        <v>11</v>
      </c>
      <c r="T124" s="45" t="s">
        <v>254</v>
      </c>
    </row>
    <row r="125" spans="16:20" ht="15" x14ac:dyDescent="0.25">
      <c r="P125" s="40" t="s">
        <v>120</v>
      </c>
      <c r="Q125" s="40" t="s">
        <v>3</v>
      </c>
      <c r="R125" s="41">
        <v>936</v>
      </c>
      <c r="S125" s="40" t="s">
        <v>16</v>
      </c>
      <c r="T125" s="45" t="s">
        <v>254</v>
      </c>
    </row>
    <row r="126" spans="16:20" ht="15" x14ac:dyDescent="0.25">
      <c r="P126" s="40" t="s">
        <v>198</v>
      </c>
      <c r="Q126" s="40" t="s">
        <v>5</v>
      </c>
      <c r="R126" s="41">
        <v>1332</v>
      </c>
      <c r="S126" s="40" t="s">
        <v>16</v>
      </c>
      <c r="T126" s="45" t="s">
        <v>254</v>
      </c>
    </row>
    <row r="127" spans="16:20" ht="15" x14ac:dyDescent="0.25">
      <c r="P127" s="40" t="s">
        <v>57</v>
      </c>
      <c r="Q127" s="40" t="s">
        <v>2</v>
      </c>
      <c r="R127" s="41">
        <v>648</v>
      </c>
      <c r="S127" s="40" t="s">
        <v>15</v>
      </c>
      <c r="T127" s="45" t="s">
        <v>254</v>
      </c>
    </row>
    <row r="128" spans="16:20" ht="15" x14ac:dyDescent="0.25">
      <c r="P128" s="40" t="s">
        <v>199</v>
      </c>
      <c r="Q128" s="40" t="s">
        <v>5</v>
      </c>
      <c r="R128" s="41">
        <v>1332</v>
      </c>
      <c r="S128" s="40" t="s">
        <v>16</v>
      </c>
      <c r="T128" s="45" t="s">
        <v>254</v>
      </c>
    </row>
    <row r="129" spans="16:20" ht="15" x14ac:dyDescent="0.25">
      <c r="P129" s="40" t="s">
        <v>58</v>
      </c>
      <c r="Q129" s="40" t="s">
        <v>2</v>
      </c>
      <c r="R129" s="41">
        <v>648</v>
      </c>
      <c r="S129" s="40" t="s">
        <v>15</v>
      </c>
      <c r="T129" s="45" t="s">
        <v>254</v>
      </c>
    </row>
    <row r="130" spans="16:20" ht="15" x14ac:dyDescent="0.25">
      <c r="P130" s="40" t="s">
        <v>59</v>
      </c>
      <c r="Q130" s="40" t="s">
        <v>2</v>
      </c>
      <c r="R130" s="41">
        <v>648</v>
      </c>
      <c r="S130" s="40" t="s">
        <v>11</v>
      </c>
      <c r="T130" s="45" t="s">
        <v>254</v>
      </c>
    </row>
    <row r="131" spans="16:20" ht="15" x14ac:dyDescent="0.25">
      <c r="P131" s="40" t="s">
        <v>60</v>
      </c>
      <c r="Q131" s="40" t="s">
        <v>2</v>
      </c>
      <c r="R131" s="41">
        <v>648</v>
      </c>
      <c r="S131" s="40" t="s">
        <v>17</v>
      </c>
      <c r="T131" s="45" t="s">
        <v>254</v>
      </c>
    </row>
    <row r="132" spans="16:20" ht="15" x14ac:dyDescent="0.25">
      <c r="P132" s="40" t="s">
        <v>61</v>
      </c>
      <c r="Q132" s="40" t="s">
        <v>2</v>
      </c>
      <c r="R132" s="41">
        <v>648</v>
      </c>
      <c r="S132" s="40" t="s">
        <v>15</v>
      </c>
      <c r="T132" s="45" t="s">
        <v>254</v>
      </c>
    </row>
    <row r="133" spans="16:20" ht="15" x14ac:dyDescent="0.25">
      <c r="P133" s="40" t="s">
        <v>62</v>
      </c>
      <c r="Q133" s="40" t="s">
        <v>2</v>
      </c>
      <c r="R133" s="41">
        <v>648</v>
      </c>
      <c r="S133" s="40" t="s">
        <v>12</v>
      </c>
      <c r="T133" s="45" t="s">
        <v>254</v>
      </c>
    </row>
    <row r="134" spans="16:20" ht="15" x14ac:dyDescent="0.25">
      <c r="P134" s="40" t="s">
        <v>121</v>
      </c>
      <c r="Q134" s="40" t="s">
        <v>3</v>
      </c>
      <c r="R134" s="41">
        <v>936</v>
      </c>
      <c r="S134" s="40" t="s">
        <v>11</v>
      </c>
      <c r="T134" s="45" t="s">
        <v>254</v>
      </c>
    </row>
    <row r="135" spans="16:20" ht="15" x14ac:dyDescent="0.25">
      <c r="P135" s="40" t="s">
        <v>122</v>
      </c>
      <c r="Q135" s="40" t="s">
        <v>3</v>
      </c>
      <c r="R135" s="41">
        <v>936</v>
      </c>
      <c r="S135" s="40" t="s">
        <v>11</v>
      </c>
      <c r="T135" s="45" t="s">
        <v>254</v>
      </c>
    </row>
    <row r="136" spans="16:20" ht="15" x14ac:dyDescent="0.25">
      <c r="P136" s="40" t="s">
        <v>200</v>
      </c>
      <c r="Q136" s="40" t="s">
        <v>5</v>
      </c>
      <c r="R136" s="41">
        <v>1332</v>
      </c>
      <c r="S136" s="40" t="s">
        <v>16</v>
      </c>
      <c r="T136" s="45" t="s">
        <v>255</v>
      </c>
    </row>
    <row r="137" spans="16:20" ht="15" x14ac:dyDescent="0.25">
      <c r="P137" s="40" t="s">
        <v>123</v>
      </c>
      <c r="Q137" s="40" t="s">
        <v>3</v>
      </c>
      <c r="R137" s="41">
        <v>936</v>
      </c>
      <c r="S137" s="40" t="s">
        <v>17</v>
      </c>
      <c r="T137" s="45" t="s">
        <v>255</v>
      </c>
    </row>
    <row r="138" spans="16:20" ht="15" x14ac:dyDescent="0.25">
      <c r="P138" s="40" t="s">
        <v>201</v>
      </c>
      <c r="Q138" s="40" t="s">
        <v>5</v>
      </c>
      <c r="R138" s="41">
        <v>1332</v>
      </c>
      <c r="S138" s="40" t="s">
        <v>15</v>
      </c>
      <c r="T138" s="45" t="s">
        <v>254</v>
      </c>
    </row>
    <row r="139" spans="16:20" ht="15" x14ac:dyDescent="0.25">
      <c r="P139" s="40" t="s">
        <v>202</v>
      </c>
      <c r="Q139" s="40" t="s">
        <v>5</v>
      </c>
      <c r="R139" s="41">
        <v>1332</v>
      </c>
      <c r="S139" s="40" t="s">
        <v>16</v>
      </c>
      <c r="T139" s="45" t="s">
        <v>255</v>
      </c>
    </row>
    <row r="140" spans="16:20" ht="15" x14ac:dyDescent="0.25">
      <c r="P140" s="40" t="s">
        <v>124</v>
      </c>
      <c r="Q140" s="40" t="s">
        <v>3</v>
      </c>
      <c r="R140" s="41">
        <v>936</v>
      </c>
      <c r="S140" s="40" t="s">
        <v>17</v>
      </c>
      <c r="T140" s="45" t="s">
        <v>254</v>
      </c>
    </row>
    <row r="141" spans="16:20" ht="15" x14ac:dyDescent="0.25">
      <c r="P141" s="40" t="s">
        <v>63</v>
      </c>
      <c r="Q141" s="40" t="s">
        <v>2</v>
      </c>
      <c r="R141" s="41">
        <v>648</v>
      </c>
      <c r="S141" s="40" t="s">
        <v>12</v>
      </c>
      <c r="T141" s="45" t="s">
        <v>254</v>
      </c>
    </row>
    <row r="142" spans="16:20" ht="15" x14ac:dyDescent="0.25">
      <c r="P142" s="40" t="s">
        <v>125</v>
      </c>
      <c r="Q142" s="40" t="s">
        <v>3</v>
      </c>
      <c r="R142" s="41">
        <v>936</v>
      </c>
      <c r="S142" s="40" t="s">
        <v>17</v>
      </c>
      <c r="T142" s="45" t="s">
        <v>254</v>
      </c>
    </row>
    <row r="143" spans="16:20" ht="15" x14ac:dyDescent="0.25">
      <c r="P143" s="40" t="s">
        <v>126</v>
      </c>
      <c r="Q143" s="40" t="s">
        <v>3</v>
      </c>
      <c r="R143" s="41">
        <v>936</v>
      </c>
      <c r="S143" s="40" t="s">
        <v>15</v>
      </c>
      <c r="T143" s="45" t="s">
        <v>254</v>
      </c>
    </row>
    <row r="144" spans="16:20" ht="15" x14ac:dyDescent="0.25">
      <c r="P144" s="40" t="s">
        <v>64</v>
      </c>
      <c r="Q144" s="40" t="s">
        <v>2</v>
      </c>
      <c r="R144" s="41">
        <v>648</v>
      </c>
      <c r="S144" s="40" t="s">
        <v>14</v>
      </c>
      <c r="T144" s="45" t="s">
        <v>254</v>
      </c>
    </row>
    <row r="145" spans="16:20" ht="15" x14ac:dyDescent="0.25">
      <c r="P145" s="40" t="s">
        <v>127</v>
      </c>
      <c r="Q145" s="40" t="s">
        <v>3</v>
      </c>
      <c r="R145" s="41">
        <v>936</v>
      </c>
      <c r="S145" s="40" t="s">
        <v>14</v>
      </c>
      <c r="T145" s="45" t="s">
        <v>254</v>
      </c>
    </row>
    <row r="146" spans="16:20" ht="15" x14ac:dyDescent="0.25">
      <c r="P146" s="40" t="s">
        <v>128</v>
      </c>
      <c r="Q146" s="40" t="s">
        <v>3</v>
      </c>
      <c r="R146" s="41">
        <v>936</v>
      </c>
      <c r="S146" s="40" t="s">
        <v>16</v>
      </c>
      <c r="T146" s="45" t="s">
        <v>254</v>
      </c>
    </row>
    <row r="147" spans="16:20" ht="15" x14ac:dyDescent="0.25">
      <c r="P147" s="40" t="s">
        <v>203</v>
      </c>
      <c r="Q147" s="40" t="s">
        <v>5</v>
      </c>
      <c r="R147" s="41">
        <v>1332</v>
      </c>
      <c r="S147" s="40" t="s">
        <v>16</v>
      </c>
      <c r="T147" s="45" t="s">
        <v>254</v>
      </c>
    </row>
    <row r="148" spans="16:20" ht="15" x14ac:dyDescent="0.25">
      <c r="P148" s="40" t="s">
        <v>129</v>
      </c>
      <c r="Q148" s="40" t="s">
        <v>3</v>
      </c>
      <c r="R148" s="41">
        <v>936</v>
      </c>
      <c r="S148" s="40" t="s">
        <v>11</v>
      </c>
      <c r="T148" s="45" t="s">
        <v>254</v>
      </c>
    </row>
    <row r="149" spans="16:20" ht="15" x14ac:dyDescent="0.25">
      <c r="P149" s="40" t="s">
        <v>237</v>
      </c>
      <c r="Q149" s="40" t="s">
        <v>5</v>
      </c>
      <c r="R149" s="41">
        <v>1332</v>
      </c>
      <c r="S149" s="40" t="s">
        <v>15</v>
      </c>
      <c r="T149" s="45" t="s">
        <v>254</v>
      </c>
    </row>
    <row r="150" spans="16:20" ht="15" x14ac:dyDescent="0.25">
      <c r="P150" s="40" t="s">
        <v>204</v>
      </c>
      <c r="Q150" s="40" t="s">
        <v>5</v>
      </c>
      <c r="R150" s="41">
        <v>1332</v>
      </c>
      <c r="S150" s="40" t="s">
        <v>16</v>
      </c>
      <c r="T150" s="45" t="s">
        <v>255</v>
      </c>
    </row>
    <row r="151" spans="16:20" ht="15" x14ac:dyDescent="0.25">
      <c r="P151" s="40" t="s">
        <v>65</v>
      </c>
      <c r="Q151" s="40" t="s">
        <v>2</v>
      </c>
      <c r="R151" s="41">
        <v>648</v>
      </c>
      <c r="S151" s="40" t="s">
        <v>11</v>
      </c>
      <c r="T151" s="45" t="s">
        <v>254</v>
      </c>
    </row>
    <row r="152" spans="16:20" ht="15" x14ac:dyDescent="0.25">
      <c r="P152" s="40" t="s">
        <v>240</v>
      </c>
      <c r="Q152" s="40" t="s">
        <v>2</v>
      </c>
      <c r="R152" s="41">
        <v>648</v>
      </c>
      <c r="S152" s="40" t="s">
        <v>16</v>
      </c>
      <c r="T152" s="45" t="s">
        <v>254</v>
      </c>
    </row>
    <row r="153" spans="16:20" ht="15" x14ac:dyDescent="0.25">
      <c r="P153" s="40" t="s">
        <v>166</v>
      </c>
      <c r="Q153" s="40" t="s">
        <v>4</v>
      </c>
      <c r="R153" s="41">
        <v>1116</v>
      </c>
      <c r="S153" s="40" t="s">
        <v>11</v>
      </c>
      <c r="T153" s="45" t="s">
        <v>254</v>
      </c>
    </row>
    <row r="154" spans="16:20" ht="15" x14ac:dyDescent="0.25">
      <c r="P154" s="40" t="s">
        <v>130</v>
      </c>
      <c r="Q154" s="40" t="s">
        <v>3</v>
      </c>
      <c r="R154" s="41">
        <v>936</v>
      </c>
      <c r="S154" s="40" t="s">
        <v>12</v>
      </c>
      <c r="T154" s="45" t="s">
        <v>254</v>
      </c>
    </row>
    <row r="155" spans="16:20" ht="15" x14ac:dyDescent="0.25">
      <c r="P155" s="40" t="s">
        <v>239</v>
      </c>
      <c r="Q155" s="40" t="s">
        <v>4</v>
      </c>
      <c r="R155" s="41">
        <v>1116</v>
      </c>
      <c r="S155" s="40" t="s">
        <v>16</v>
      </c>
      <c r="T155" s="45" t="s">
        <v>254</v>
      </c>
    </row>
    <row r="156" spans="16:20" ht="15" x14ac:dyDescent="0.25">
      <c r="P156" s="40" t="s">
        <v>66</v>
      </c>
      <c r="Q156" s="40" t="s">
        <v>2</v>
      </c>
      <c r="R156" s="41">
        <v>648</v>
      </c>
      <c r="S156" s="40" t="s">
        <v>11</v>
      </c>
      <c r="T156" s="45" t="s">
        <v>254</v>
      </c>
    </row>
    <row r="157" spans="16:20" ht="15" x14ac:dyDescent="0.25">
      <c r="P157" s="40" t="s">
        <v>131</v>
      </c>
      <c r="Q157" s="40" t="s">
        <v>3</v>
      </c>
      <c r="R157" s="41">
        <v>936</v>
      </c>
      <c r="S157" s="40" t="s">
        <v>16</v>
      </c>
      <c r="T157" s="45" t="s">
        <v>254</v>
      </c>
    </row>
    <row r="158" spans="16:20" ht="15" x14ac:dyDescent="0.25">
      <c r="P158" s="40" t="s">
        <v>132</v>
      </c>
      <c r="Q158" s="40" t="s">
        <v>3</v>
      </c>
      <c r="R158" s="41">
        <v>936</v>
      </c>
      <c r="S158" s="40" t="s">
        <v>11</v>
      </c>
      <c r="T158" s="45" t="s">
        <v>254</v>
      </c>
    </row>
    <row r="159" spans="16:20" ht="15" x14ac:dyDescent="0.25">
      <c r="P159" s="40" t="s">
        <v>167</v>
      </c>
      <c r="Q159" s="40" t="s">
        <v>4</v>
      </c>
      <c r="R159" s="41">
        <v>1116</v>
      </c>
      <c r="S159" s="40" t="s">
        <v>16</v>
      </c>
      <c r="T159" s="45" t="s">
        <v>255</v>
      </c>
    </row>
    <row r="160" spans="16:20" ht="15" x14ac:dyDescent="0.25">
      <c r="P160" s="40" t="s">
        <v>67</v>
      </c>
      <c r="Q160" s="40" t="s">
        <v>2</v>
      </c>
      <c r="R160" s="41">
        <v>648</v>
      </c>
      <c r="S160" s="40" t="s">
        <v>17</v>
      </c>
      <c r="T160" s="45" t="s">
        <v>254</v>
      </c>
    </row>
    <row r="161" spans="16:20" ht="15" x14ac:dyDescent="0.25">
      <c r="P161" s="40" t="s">
        <v>68</v>
      </c>
      <c r="Q161" s="40" t="s">
        <v>2</v>
      </c>
      <c r="R161" s="41">
        <v>648</v>
      </c>
      <c r="S161" s="40" t="s">
        <v>17</v>
      </c>
      <c r="T161" s="45" t="s">
        <v>254</v>
      </c>
    </row>
    <row r="162" spans="16:20" ht="15" x14ac:dyDescent="0.25">
      <c r="P162" s="40" t="s">
        <v>168</v>
      </c>
      <c r="Q162" s="40" t="s">
        <v>4</v>
      </c>
      <c r="R162" s="41">
        <v>1116</v>
      </c>
      <c r="S162" s="40" t="s">
        <v>16</v>
      </c>
      <c r="T162" s="45" t="s">
        <v>254</v>
      </c>
    </row>
    <row r="163" spans="16:20" ht="15" x14ac:dyDescent="0.25">
      <c r="P163" s="40" t="s">
        <v>169</v>
      </c>
      <c r="Q163" s="40" t="s">
        <v>4</v>
      </c>
      <c r="R163" s="41">
        <v>1116</v>
      </c>
      <c r="S163" s="40" t="s">
        <v>12</v>
      </c>
      <c r="T163" s="45" t="s">
        <v>254</v>
      </c>
    </row>
    <row r="164" spans="16:20" ht="15" x14ac:dyDescent="0.25">
      <c r="P164" s="40" t="s">
        <v>242</v>
      </c>
      <c r="Q164" s="40" t="s">
        <v>4</v>
      </c>
      <c r="R164" s="41">
        <v>1116</v>
      </c>
      <c r="S164" s="40" t="s">
        <v>12</v>
      </c>
      <c r="T164" s="45" t="s">
        <v>254</v>
      </c>
    </row>
    <row r="165" spans="16:20" ht="15" x14ac:dyDescent="0.25">
      <c r="P165" s="40" t="s">
        <v>133</v>
      </c>
      <c r="Q165" s="40" t="s">
        <v>3</v>
      </c>
      <c r="R165" s="41">
        <v>936</v>
      </c>
      <c r="S165" s="40" t="s">
        <v>11</v>
      </c>
      <c r="T165" s="45" t="s">
        <v>254</v>
      </c>
    </row>
    <row r="166" spans="16:20" ht="15" x14ac:dyDescent="0.25">
      <c r="P166" s="40" t="s">
        <v>170</v>
      </c>
      <c r="Q166" s="40" t="s">
        <v>4</v>
      </c>
      <c r="R166" s="41">
        <v>1116</v>
      </c>
      <c r="S166" s="40" t="s">
        <v>12</v>
      </c>
      <c r="T166" s="45" t="s">
        <v>254</v>
      </c>
    </row>
    <row r="167" spans="16:20" ht="15" x14ac:dyDescent="0.25">
      <c r="P167" s="40" t="s">
        <v>205</v>
      </c>
      <c r="Q167" s="40" t="s">
        <v>5</v>
      </c>
      <c r="R167" s="41">
        <v>1332</v>
      </c>
      <c r="S167" s="40" t="s">
        <v>11</v>
      </c>
      <c r="T167" s="45" t="s">
        <v>254</v>
      </c>
    </row>
    <row r="168" spans="16:20" ht="15" x14ac:dyDescent="0.25">
      <c r="P168" s="40" t="s">
        <v>134</v>
      </c>
      <c r="Q168" s="40" t="s">
        <v>3</v>
      </c>
      <c r="R168" s="41">
        <v>936</v>
      </c>
      <c r="S168" s="40" t="s">
        <v>11</v>
      </c>
      <c r="T168" s="45" t="s">
        <v>254</v>
      </c>
    </row>
    <row r="169" spans="16:20" ht="15" x14ac:dyDescent="0.25">
      <c r="P169" s="40" t="s">
        <v>69</v>
      </c>
      <c r="Q169" s="40" t="s">
        <v>2</v>
      </c>
      <c r="R169" s="41">
        <v>648</v>
      </c>
      <c r="S169" s="40" t="s">
        <v>11</v>
      </c>
      <c r="T169" s="45" t="s">
        <v>254</v>
      </c>
    </row>
    <row r="170" spans="16:20" ht="15" x14ac:dyDescent="0.25">
      <c r="P170" s="40" t="s">
        <v>206</v>
      </c>
      <c r="Q170" s="40" t="s">
        <v>5</v>
      </c>
      <c r="R170" s="41">
        <v>1332</v>
      </c>
      <c r="S170" s="40" t="s">
        <v>16</v>
      </c>
      <c r="T170" s="45" t="s">
        <v>254</v>
      </c>
    </row>
    <row r="171" spans="16:20" ht="15" x14ac:dyDescent="0.25">
      <c r="P171" s="40" t="s">
        <v>238</v>
      </c>
      <c r="Q171" s="40" t="s">
        <v>4</v>
      </c>
      <c r="R171" s="41">
        <v>1116</v>
      </c>
      <c r="S171" s="40" t="s">
        <v>15</v>
      </c>
      <c r="T171" s="45" t="s">
        <v>254</v>
      </c>
    </row>
    <row r="172" spans="16:20" ht="15" x14ac:dyDescent="0.25">
      <c r="P172" s="40" t="s">
        <v>70</v>
      </c>
      <c r="Q172" s="40" t="s">
        <v>2</v>
      </c>
      <c r="R172" s="41">
        <v>648</v>
      </c>
      <c r="S172" s="40" t="s">
        <v>15</v>
      </c>
      <c r="T172" s="45" t="s">
        <v>254</v>
      </c>
    </row>
    <row r="173" spans="16:20" ht="15" x14ac:dyDescent="0.25">
      <c r="P173" s="40" t="s">
        <v>71</v>
      </c>
      <c r="Q173" s="40" t="s">
        <v>2</v>
      </c>
      <c r="R173" s="41">
        <v>648</v>
      </c>
      <c r="S173" s="40" t="s">
        <v>11</v>
      </c>
      <c r="T173" s="45" t="s">
        <v>254</v>
      </c>
    </row>
    <row r="174" spans="16:20" ht="15" x14ac:dyDescent="0.25">
      <c r="P174" s="40" t="s">
        <v>72</v>
      </c>
      <c r="Q174" s="40" t="s">
        <v>2</v>
      </c>
      <c r="R174" s="41">
        <v>648</v>
      </c>
      <c r="S174" s="40" t="s">
        <v>15</v>
      </c>
      <c r="T174" s="45" t="s">
        <v>254</v>
      </c>
    </row>
    <row r="175" spans="16:20" ht="15" x14ac:dyDescent="0.25">
      <c r="P175" s="40" t="s">
        <v>207</v>
      </c>
      <c r="Q175" s="40" t="s">
        <v>5</v>
      </c>
      <c r="R175" s="41">
        <v>1332</v>
      </c>
      <c r="S175" s="40" t="s">
        <v>11</v>
      </c>
      <c r="T175" s="45" t="s">
        <v>254</v>
      </c>
    </row>
    <row r="176" spans="16:20" ht="15" x14ac:dyDescent="0.25">
      <c r="P176" s="40" t="s">
        <v>135</v>
      </c>
      <c r="Q176" s="40" t="s">
        <v>3</v>
      </c>
      <c r="R176" s="41">
        <v>936</v>
      </c>
      <c r="S176" s="40" t="s">
        <v>11</v>
      </c>
      <c r="T176" s="45" t="s">
        <v>254</v>
      </c>
    </row>
    <row r="177" spans="16:20" ht="15" x14ac:dyDescent="0.25">
      <c r="P177" s="40" t="s">
        <v>208</v>
      </c>
      <c r="Q177" s="40" t="s">
        <v>5</v>
      </c>
      <c r="R177" s="41">
        <v>1332</v>
      </c>
      <c r="S177" s="40" t="s">
        <v>16</v>
      </c>
      <c r="T177" s="45" t="s">
        <v>255</v>
      </c>
    </row>
    <row r="178" spans="16:20" ht="15" x14ac:dyDescent="0.25">
      <c r="P178" s="40" t="s">
        <v>209</v>
      </c>
      <c r="Q178" s="40" t="s">
        <v>5</v>
      </c>
      <c r="R178" s="41">
        <v>1332</v>
      </c>
      <c r="S178" s="40" t="s">
        <v>16</v>
      </c>
      <c r="T178" s="45" t="s">
        <v>255</v>
      </c>
    </row>
    <row r="179" spans="16:20" ht="15" x14ac:dyDescent="0.25">
      <c r="P179" s="40" t="s">
        <v>73</v>
      </c>
      <c r="Q179" s="40" t="s">
        <v>2</v>
      </c>
      <c r="R179" s="41">
        <v>648</v>
      </c>
      <c r="S179" s="40" t="s">
        <v>14</v>
      </c>
      <c r="T179" s="45" t="s">
        <v>254</v>
      </c>
    </row>
    <row r="180" spans="16:20" ht="15" x14ac:dyDescent="0.25">
      <c r="P180" s="40" t="s">
        <v>74</v>
      </c>
      <c r="Q180" s="40" t="s">
        <v>2</v>
      </c>
      <c r="R180" s="41">
        <v>648</v>
      </c>
      <c r="S180" s="40" t="s">
        <v>15</v>
      </c>
      <c r="T180" s="45" t="s">
        <v>254</v>
      </c>
    </row>
    <row r="181" spans="16:20" ht="15" x14ac:dyDescent="0.25">
      <c r="P181" s="40" t="s">
        <v>75</v>
      </c>
      <c r="Q181" s="40" t="s">
        <v>2</v>
      </c>
      <c r="R181" s="41">
        <v>648</v>
      </c>
      <c r="S181" s="40" t="s">
        <v>15</v>
      </c>
      <c r="T181" s="45" t="s">
        <v>254</v>
      </c>
    </row>
    <row r="182" spans="16:20" ht="15" x14ac:dyDescent="0.25">
      <c r="P182" s="40" t="s">
        <v>171</v>
      </c>
      <c r="Q182" s="40" t="s">
        <v>4</v>
      </c>
      <c r="R182" s="41">
        <v>1116</v>
      </c>
      <c r="S182" s="40" t="s">
        <v>15</v>
      </c>
      <c r="T182" s="45" t="s">
        <v>254</v>
      </c>
    </row>
    <row r="183" spans="16:20" ht="15" x14ac:dyDescent="0.25">
      <c r="P183" s="40" t="s">
        <v>136</v>
      </c>
      <c r="Q183" s="40" t="s">
        <v>3</v>
      </c>
      <c r="R183" s="41">
        <v>936</v>
      </c>
      <c r="S183" s="40" t="s">
        <v>11</v>
      </c>
      <c r="T183" s="45" t="s">
        <v>254</v>
      </c>
    </row>
    <row r="184" spans="16:20" ht="15" x14ac:dyDescent="0.25">
      <c r="P184" s="40" t="s">
        <v>76</v>
      </c>
      <c r="Q184" s="40" t="s">
        <v>2</v>
      </c>
      <c r="R184" s="41">
        <v>648</v>
      </c>
      <c r="S184" s="40" t="s">
        <v>17</v>
      </c>
      <c r="T184" s="45" t="s">
        <v>254</v>
      </c>
    </row>
    <row r="185" spans="16:20" ht="15" x14ac:dyDescent="0.25">
      <c r="P185" s="40" t="s">
        <v>77</v>
      </c>
      <c r="Q185" s="40" t="s">
        <v>2</v>
      </c>
      <c r="R185" s="41">
        <v>648</v>
      </c>
      <c r="S185" s="40" t="s">
        <v>17</v>
      </c>
      <c r="T185" s="45" t="s">
        <v>254</v>
      </c>
    </row>
    <row r="186" spans="16:20" ht="15" x14ac:dyDescent="0.25">
      <c r="P186" s="40" t="s">
        <v>172</v>
      </c>
      <c r="Q186" s="40" t="s">
        <v>4</v>
      </c>
      <c r="R186" s="41">
        <v>1116</v>
      </c>
      <c r="S186" s="40" t="s">
        <v>12</v>
      </c>
      <c r="T186" s="45" t="s">
        <v>254</v>
      </c>
    </row>
    <row r="187" spans="16:20" ht="15" x14ac:dyDescent="0.25">
      <c r="P187" s="40" t="s">
        <v>78</v>
      </c>
      <c r="Q187" s="40" t="s">
        <v>2</v>
      </c>
      <c r="R187" s="41">
        <v>648</v>
      </c>
      <c r="S187" s="40" t="s">
        <v>11</v>
      </c>
      <c r="T187" s="45" t="s">
        <v>254</v>
      </c>
    </row>
    <row r="188" spans="16:20" ht="15" x14ac:dyDescent="0.25">
      <c r="P188" s="40" t="s">
        <v>79</v>
      </c>
      <c r="Q188" s="40" t="s">
        <v>2</v>
      </c>
      <c r="R188" s="41">
        <v>648</v>
      </c>
      <c r="S188" s="40" t="s">
        <v>15</v>
      </c>
      <c r="T188" s="45" t="s">
        <v>254</v>
      </c>
    </row>
    <row r="189" spans="16:20" ht="15" x14ac:dyDescent="0.25">
      <c r="P189" s="40" t="s">
        <v>80</v>
      </c>
      <c r="Q189" s="40" t="s">
        <v>2</v>
      </c>
      <c r="R189" s="41">
        <v>648</v>
      </c>
      <c r="S189" s="40" t="s">
        <v>15</v>
      </c>
      <c r="T189" s="45" t="s">
        <v>254</v>
      </c>
    </row>
    <row r="190" spans="16:20" ht="15" x14ac:dyDescent="0.25">
      <c r="P190" s="40" t="s">
        <v>81</v>
      </c>
      <c r="Q190" s="40" t="s">
        <v>2</v>
      </c>
      <c r="R190" s="41">
        <v>648</v>
      </c>
      <c r="S190" s="40" t="s">
        <v>17</v>
      </c>
      <c r="T190" s="45" t="s">
        <v>254</v>
      </c>
    </row>
    <row r="191" spans="16:20" ht="15" x14ac:dyDescent="0.25">
      <c r="P191" s="40" t="s">
        <v>173</v>
      </c>
      <c r="Q191" s="40" t="s">
        <v>4</v>
      </c>
      <c r="R191" s="41">
        <v>1116</v>
      </c>
      <c r="S191" s="40" t="s">
        <v>16</v>
      </c>
      <c r="T191" s="45" t="s">
        <v>254</v>
      </c>
    </row>
    <row r="192" spans="16:20" ht="15" x14ac:dyDescent="0.25">
      <c r="P192" s="40" t="s">
        <v>174</v>
      </c>
      <c r="Q192" s="40" t="s">
        <v>4</v>
      </c>
      <c r="R192" s="41">
        <v>1116</v>
      </c>
      <c r="S192" s="40" t="s">
        <v>11</v>
      </c>
      <c r="T192" s="45" t="s">
        <v>254</v>
      </c>
    </row>
    <row r="193" spans="16:20" ht="15" x14ac:dyDescent="0.25">
      <c r="P193" s="40" t="s">
        <v>137</v>
      </c>
      <c r="Q193" s="40" t="s">
        <v>3</v>
      </c>
      <c r="R193" s="41">
        <v>936</v>
      </c>
      <c r="S193" s="40" t="s">
        <v>14</v>
      </c>
      <c r="T193" s="45" t="s">
        <v>254</v>
      </c>
    </row>
    <row r="194" spans="16:20" ht="15" x14ac:dyDescent="0.25">
      <c r="P194" s="40" t="s">
        <v>138</v>
      </c>
      <c r="Q194" s="40" t="s">
        <v>3</v>
      </c>
      <c r="R194" s="41">
        <v>936</v>
      </c>
      <c r="S194" s="40" t="s">
        <v>15</v>
      </c>
      <c r="T194" s="45" t="s">
        <v>254</v>
      </c>
    </row>
    <row r="195" spans="16:20" ht="15" x14ac:dyDescent="0.25">
      <c r="P195" s="40" t="s">
        <v>210</v>
      </c>
      <c r="Q195" s="40" t="s">
        <v>5</v>
      </c>
      <c r="R195" s="41">
        <v>1332</v>
      </c>
      <c r="S195" s="40" t="s">
        <v>17</v>
      </c>
      <c r="T195" s="45" t="s">
        <v>254</v>
      </c>
    </row>
    <row r="196" spans="16:20" ht="15" x14ac:dyDescent="0.25">
      <c r="P196" s="40" t="s">
        <v>139</v>
      </c>
      <c r="Q196" s="40" t="s">
        <v>3</v>
      </c>
      <c r="R196" s="41">
        <v>936</v>
      </c>
      <c r="S196" s="40" t="s">
        <v>14</v>
      </c>
      <c r="T196" s="45" t="s">
        <v>254</v>
      </c>
    </row>
    <row r="197" spans="16:20" ht="15" x14ac:dyDescent="0.25">
      <c r="P197" s="40" t="s">
        <v>82</v>
      </c>
      <c r="Q197" s="40" t="s">
        <v>2</v>
      </c>
      <c r="R197" s="41">
        <v>648</v>
      </c>
      <c r="S197" s="40" t="s">
        <v>15</v>
      </c>
      <c r="T197" s="45" t="s">
        <v>254</v>
      </c>
    </row>
    <row r="198" spans="16:20" ht="15" x14ac:dyDescent="0.25">
      <c r="P198" s="40" t="s">
        <v>175</v>
      </c>
      <c r="Q198" s="40" t="s">
        <v>4</v>
      </c>
      <c r="R198" s="41">
        <v>1116</v>
      </c>
      <c r="S198" s="40" t="s">
        <v>11</v>
      </c>
      <c r="T198" s="45" t="s">
        <v>254</v>
      </c>
    </row>
    <row r="199" spans="16:20" ht="15" x14ac:dyDescent="0.25">
      <c r="P199" s="40" t="s">
        <v>83</v>
      </c>
      <c r="Q199" s="40" t="s">
        <v>2</v>
      </c>
      <c r="R199" s="41">
        <v>648</v>
      </c>
      <c r="S199" s="40" t="s">
        <v>11</v>
      </c>
      <c r="T199" s="45" t="s">
        <v>254</v>
      </c>
    </row>
    <row r="1048437" spans="1:1" x14ac:dyDescent="0.2">
      <c r="A1048437" s="101">
        <f>1+1</f>
        <v>2</v>
      </c>
    </row>
    <row r="1048574" spans="1:1" x14ac:dyDescent="0.2">
      <c r="A1048574" s="101">
        <f>1+1</f>
        <v>2</v>
      </c>
    </row>
  </sheetData>
  <sheetProtection autoFilter="0"/>
  <autoFilter ref="W3:AB1048574" xr:uid="{00000000-0009-0000-0000-000004000000}"/>
  <sortState xmlns:xlrd2="http://schemas.microsoft.com/office/spreadsheetml/2017/richdata2" ref="W5:AB34">
    <sortCondition ref="W5"/>
  </sortState>
  <mergeCells count="1">
    <mergeCell ref="A4:R4"/>
  </mergeCells>
  <pageMargins left="0.511811024" right="0.511811024" top="0.78740157499999996" bottom="0.78740157499999996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Nome do Projeto</vt:lpstr>
      <vt:lpstr>Bolsas</vt:lpstr>
      <vt:lpstr>Manutenção</vt:lpstr>
      <vt:lpstr>CONSOLIDAÇÃO</vt:lpstr>
      <vt:lpstr>Controles</vt:lpstr>
      <vt:lpstr>CONSOLIDAÇÃO!Area_de_impressao</vt:lpstr>
      <vt:lpstr>controlemodalidades</vt:lpstr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dc:description>Dúvidas, encaminhar e-mail para  capesprintuerj@sr2.uerj.br</dc:description>
  <cp:lastModifiedBy>servidor1_serad@outlook.com.br</cp:lastModifiedBy>
  <dcterms:created xsi:type="dcterms:W3CDTF">2018-10-19T17:37:20Z</dcterms:created>
  <dcterms:modified xsi:type="dcterms:W3CDTF">2024-06-14T16:07:37Z</dcterms:modified>
</cp:coreProperties>
</file>